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nowit.sharepoint.com/sites/Func-100-Finance/Shared Documents/11 Resultat koncernen/Res 2025/2025-06/Underlag till kvartalsrapport/"/>
    </mc:Choice>
  </mc:AlternateContent>
  <xr:revisionPtr revIDLastSave="807" documentId="8_{3FEDE457-A7D7-4E2A-B240-74C917E5848D}" xr6:coauthVersionLast="47" xr6:coauthVersionMax="47" xr10:uidLastSave="{7B914091-D180-4C87-9AA7-A60CA4526042}"/>
  <bookViews>
    <workbookView xWindow="-120" yWindow="735" windowWidth="13530" windowHeight="13950" xr2:uid="{E42C8895-1A70-4671-9DA1-B1BA8C58FE5E}"/>
  </bookViews>
  <sheets>
    <sheet name="PL" sheetId="1" r:id="rId1"/>
    <sheet name="BS" sheetId="2" r:id="rId2"/>
    <sheet name="CFA" sheetId="4" r:id="rId3"/>
    <sheet name="Business area" sheetId="5" r:id="rId4"/>
    <sheet name="Country" sheetId="6" r:id="rId5"/>
    <sheet name="Key figures" sheetId="3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  <c r="C5" i="4"/>
  <c r="C7" i="4" s="1"/>
  <c r="C10" i="4" s="1"/>
  <c r="C13" i="4" s="1"/>
  <c r="B28" i="2"/>
  <c r="B13" i="2"/>
  <c r="C20" i="2"/>
  <c r="C22" i="2" s="1"/>
  <c r="C28" i="2" s="1"/>
  <c r="C13" i="2"/>
  <c r="C9" i="1"/>
  <c r="C16" i="1" s="1"/>
  <c r="C19" i="1" s="1"/>
  <c r="C21" i="1" s="1"/>
  <c r="B7" i="4"/>
  <c r="B10" i="4" s="1"/>
  <c r="D20" i="2"/>
  <c r="D22" i="2" s="1"/>
  <c r="D28" i="2" s="1"/>
  <c r="D13" i="2"/>
  <c r="D9" i="1"/>
  <c r="D16" i="1" s="1"/>
  <c r="D19" i="1" s="1"/>
  <c r="D21" i="1" s="1"/>
  <c r="J28" i="6"/>
  <c r="D7" i="4"/>
  <c r="D10" i="4" s="1"/>
  <c r="D13" i="4" s="1"/>
  <c r="B20" i="2"/>
  <c r="B22" i="2" s="1"/>
  <c r="B9" i="1"/>
  <c r="B16" i="1" s="1"/>
  <c r="B19" i="1" s="1"/>
  <c r="B21" i="1" s="1"/>
  <c r="E7" i="4"/>
  <c r="E10" i="4" s="1"/>
  <c r="E13" i="4" s="1"/>
  <c r="F7" i="4"/>
  <c r="F10" i="4" s="1"/>
  <c r="F13" i="4" s="1"/>
  <c r="F20" i="2"/>
  <c r="F22" i="2" s="1"/>
  <c r="F28" i="2" s="1"/>
  <c r="F13" i="2"/>
  <c r="F9" i="1"/>
  <c r="F10" i="1" s="1"/>
  <c r="C10" i="1" l="1"/>
  <c r="D10" i="1"/>
  <c r="F16" i="1"/>
  <c r="F19" i="1" s="1"/>
  <c r="F21" i="1" s="1"/>
  <c r="B10" i="1"/>
  <c r="E13" i="2"/>
  <c r="E20" i="2"/>
  <c r="E22" i="2" s="1"/>
  <c r="E28" i="2" s="1"/>
  <c r="E9" i="1"/>
  <c r="E10" i="1" s="1"/>
  <c r="I7" i="1"/>
  <c r="I5" i="1"/>
  <c r="G7" i="4"/>
  <c r="G10" i="4" s="1"/>
  <c r="G13" i="4" s="1"/>
  <c r="G20" i="2"/>
  <c r="G22" i="2" s="1"/>
  <c r="G28" i="2" s="1"/>
  <c r="G13" i="2"/>
  <c r="G9" i="1"/>
  <c r="G16" i="1" s="1"/>
  <c r="G19" i="1" s="1"/>
  <c r="L27" i="5"/>
  <c r="M27" i="5"/>
  <c r="L21" i="5"/>
  <c r="M21" i="5"/>
  <c r="L15" i="5"/>
  <c r="M15" i="5"/>
  <c r="L9" i="5"/>
  <c r="M9" i="5"/>
  <c r="R15" i="5"/>
  <c r="S21" i="5"/>
  <c r="O27" i="5"/>
  <c r="H8" i="6"/>
  <c r="H23" i="6"/>
  <c r="H18" i="6"/>
  <c r="H13" i="6"/>
  <c r="H7" i="4"/>
  <c r="H10" i="4" s="1"/>
  <c r="H13" i="4" s="1"/>
  <c r="H20" i="2"/>
  <c r="H22" i="2" s="1"/>
  <c r="H28" i="2" s="1"/>
  <c r="H13" i="2"/>
  <c r="H9" i="1"/>
  <c r="H16" i="1" s="1"/>
  <c r="H19" i="1" s="1"/>
  <c r="H21" i="1" s="1"/>
  <c r="H23" i="1" s="1"/>
  <c r="I15" i="1"/>
  <c r="I28" i="6"/>
  <c r="I23" i="6"/>
  <c r="I18" i="6"/>
  <c r="I13" i="6"/>
  <c r="I8" i="6"/>
  <c r="I7" i="4"/>
  <c r="I10" i="4" s="1"/>
  <c r="I13" i="4" s="1"/>
  <c r="I20" i="2"/>
  <c r="I22" i="2" s="1"/>
  <c r="I28" i="2" s="1"/>
  <c r="I13" i="2"/>
  <c r="E16" i="1" l="1"/>
  <c r="I9" i="1"/>
  <c r="G21" i="1"/>
  <c r="G10" i="1"/>
  <c r="H10" i="1"/>
  <c r="E19" i="1" l="1"/>
  <c r="E21" i="1" s="1"/>
  <c r="I16" i="1"/>
  <c r="I19" i="1" s="1"/>
  <c r="I21" i="1" s="1"/>
  <c r="I23" i="1" s="1"/>
  <c r="J23" i="6"/>
  <c r="J18" i="6"/>
  <c r="J13" i="6"/>
  <c r="J8" i="6"/>
  <c r="J7" i="4"/>
  <c r="J10" i="4" s="1"/>
  <c r="J13" i="4" s="1"/>
  <c r="J20" i="2"/>
  <c r="J22" i="2" s="1"/>
  <c r="J28" i="2" s="1"/>
  <c r="J13" i="2"/>
  <c r="J9" i="1"/>
  <c r="J16" i="1" s="1"/>
  <c r="J19" i="1" s="1"/>
  <c r="J21" i="1" s="1"/>
  <c r="J23" i="1" s="1"/>
  <c r="N8" i="6"/>
  <c r="M8" i="6"/>
  <c r="L8" i="6"/>
  <c r="K9" i="1"/>
  <c r="K16" i="1" s="1"/>
  <c r="K19" i="1" s="1"/>
  <c r="K21" i="1" s="1"/>
  <c r="K23" i="1" s="1"/>
  <c r="K28" i="6"/>
  <c r="K18" i="6"/>
  <c r="K23" i="6"/>
  <c r="K13" i="6"/>
  <c r="K8" i="6"/>
  <c r="K7" i="4"/>
  <c r="K10" i="4" s="1"/>
  <c r="K13" i="4" s="1"/>
  <c r="K20" i="2"/>
  <c r="K22" i="2" s="1"/>
  <c r="K28" i="2" s="1"/>
  <c r="K13" i="2"/>
  <c r="L7" i="4"/>
  <c r="L10" i="4" s="1"/>
  <c r="L13" i="4" s="1"/>
  <c r="J10" i="1" l="1"/>
  <c r="K10" i="1"/>
  <c r="L20" i="2"/>
  <c r="L22" i="2" s="1"/>
  <c r="L28" i="2" s="1"/>
  <c r="L13" i="2"/>
  <c r="L9" i="1"/>
  <c r="L28" i="6"/>
  <c r="L18" i="6"/>
  <c r="L13" i="6"/>
  <c r="L23" i="6"/>
  <c r="S24" i="1"/>
  <c r="M9" i="1"/>
  <c r="M10" i="1" s="1"/>
  <c r="M7" i="4"/>
  <c r="M10" i="4" s="1"/>
  <c r="M13" i="4" s="1"/>
  <c r="M20" i="2"/>
  <c r="M22" i="2" s="1"/>
  <c r="M28" i="2" s="1"/>
  <c r="M13" i="2"/>
  <c r="M13" i="6"/>
  <c r="M23" i="6"/>
  <c r="Q27" i="5"/>
  <c r="L16" i="1" l="1"/>
  <c r="L19" i="1" s="1"/>
  <c r="L21" i="1" s="1"/>
  <c r="L23" i="1" s="1"/>
  <c r="L10" i="1"/>
  <c r="M16" i="1"/>
  <c r="M19" i="1" s="1"/>
  <c r="M21" i="1" s="1"/>
  <c r="M23" i="1" s="1"/>
  <c r="N5" i="3"/>
  <c r="N7" i="3" s="1"/>
  <c r="N27" i="5" l="1"/>
  <c r="N21" i="5"/>
  <c r="N15" i="5"/>
  <c r="N9" i="5"/>
  <c r="N7" i="4"/>
  <c r="N20" i="2"/>
  <c r="N22" i="2" s="1"/>
  <c r="N28" i="2" s="1"/>
  <c r="N13" i="2"/>
  <c r="N9" i="1"/>
  <c r="N8" i="3" l="1"/>
  <c r="N10" i="1"/>
  <c r="N9" i="3" s="1"/>
  <c r="N10" i="4"/>
  <c r="N13" i="4" s="1"/>
  <c r="N12" i="3"/>
  <c r="N16" i="1"/>
  <c r="N19" i="1" l="1"/>
  <c r="N21" i="1" s="1"/>
  <c r="N23" i="1" s="1"/>
  <c r="N10" i="3"/>
  <c r="N28" i="6"/>
  <c r="N18" i="6"/>
  <c r="N23" i="6"/>
  <c r="N13" i="6"/>
  <c r="P27" i="5" l="1"/>
  <c r="Q9" i="5" l="1"/>
  <c r="P9" i="5"/>
  <c r="R7" i="1"/>
  <c r="R9" i="1" s="1"/>
  <c r="Q7" i="1"/>
  <c r="Q9" i="1" s="1"/>
  <c r="P7" i="1"/>
  <c r="P9" i="1" s="1"/>
  <c r="O7" i="1"/>
  <c r="O9" i="1" s="1"/>
  <c r="O10" i="1" s="1"/>
  <c r="O5" i="3"/>
  <c r="P5" i="3"/>
  <c r="Q5" i="3"/>
  <c r="R5" i="3"/>
  <c r="O8" i="6"/>
  <c r="O13" i="6"/>
  <c r="O23" i="6"/>
  <c r="O18" i="6"/>
  <c r="O28" i="6"/>
  <c r="Q8" i="6"/>
  <c r="O21" i="5"/>
  <c r="O9" i="5"/>
  <c r="O20" i="2"/>
  <c r="O22" i="2" s="1"/>
  <c r="O28" i="2" s="1"/>
  <c r="P20" i="2"/>
  <c r="P22" i="2" s="1"/>
  <c r="P28" i="2" s="1"/>
  <c r="O13" i="2"/>
  <c r="P13" i="2"/>
  <c r="S5" i="1"/>
  <c r="S9" i="1" s="1"/>
  <c r="S12" i="1" s="1"/>
  <c r="P8" i="3" l="1"/>
  <c r="P10" i="1"/>
  <c r="P9" i="3" s="1"/>
  <c r="Q8" i="3"/>
  <c r="Q10" i="1"/>
  <c r="Q9" i="3" s="1"/>
  <c r="S8" i="3"/>
  <c r="S10" i="1"/>
  <c r="R8" i="3"/>
  <c r="R10" i="1"/>
  <c r="R9" i="3" s="1"/>
  <c r="O8" i="3"/>
  <c r="O9" i="3"/>
  <c r="S16" i="1"/>
  <c r="S5" i="3"/>
  <c r="P8" i="6"/>
  <c r="P13" i="6"/>
  <c r="P23" i="6"/>
  <c r="P18" i="6"/>
  <c r="P28" i="6"/>
  <c r="S9" i="3" l="1"/>
  <c r="S13" i="1"/>
  <c r="O16" i="1"/>
  <c r="Q28" i="6"/>
  <c r="S18" i="6"/>
  <c r="R18" i="6"/>
  <c r="Q18" i="6"/>
  <c r="S23" i="6"/>
  <c r="R23" i="6"/>
  <c r="Q23" i="6"/>
  <c r="S13" i="6"/>
  <c r="R13" i="6"/>
  <c r="Q13" i="6"/>
  <c r="S8" i="6"/>
  <c r="R8" i="6"/>
  <c r="O7" i="4"/>
  <c r="P16" i="1"/>
  <c r="S27" i="5"/>
  <c r="R27" i="5"/>
  <c r="R21" i="5"/>
  <c r="Q21" i="5"/>
  <c r="P21" i="5"/>
  <c r="S15" i="5"/>
  <c r="Q15" i="5"/>
  <c r="P15" i="5"/>
  <c r="S9" i="5"/>
  <c r="R9" i="5"/>
  <c r="R7" i="4"/>
  <c r="R10" i="4" s="1"/>
  <c r="R13" i="4" s="1"/>
  <c r="Q7" i="4"/>
  <c r="Q12" i="3" s="1"/>
  <c r="P7" i="4"/>
  <c r="P12" i="3" s="1"/>
  <c r="S7" i="4"/>
  <c r="Q20" i="2"/>
  <c r="Q22" i="2" s="1"/>
  <c r="Q28" i="2" s="1"/>
  <c r="R20" i="2"/>
  <c r="R22" i="2" s="1"/>
  <c r="R28" i="2" s="1"/>
  <c r="Q13" i="2"/>
  <c r="R13" i="2"/>
  <c r="S20" i="2"/>
  <c r="S22" i="2" s="1"/>
  <c r="S28" i="2" s="1"/>
  <c r="S13" i="2"/>
  <c r="S10" i="4" l="1"/>
  <c r="S13" i="4" s="1"/>
  <c r="S12" i="3"/>
  <c r="O10" i="4"/>
  <c r="O13" i="4" s="1"/>
  <c r="O12" i="3"/>
  <c r="P10" i="4"/>
  <c r="P13" i="4" s="1"/>
  <c r="R12" i="3"/>
  <c r="Q10" i="4"/>
  <c r="Q13" i="4" s="1"/>
  <c r="R16" i="1"/>
  <c r="Q16" i="1" l="1"/>
  <c r="O19" i="1" l="1"/>
  <c r="O21" i="1" s="1"/>
  <c r="O23" i="1" s="1"/>
  <c r="O10" i="3"/>
  <c r="P19" i="1"/>
  <c r="P21" i="1" s="1"/>
  <c r="P10" i="3"/>
  <c r="S19" i="1"/>
  <c r="S21" i="1" s="1"/>
  <c r="S23" i="1" s="1"/>
  <c r="S10" i="3" l="1"/>
  <c r="R19" i="1"/>
  <c r="R21" i="1" s="1"/>
  <c r="R10" i="3"/>
  <c r="Q19" i="1" l="1"/>
  <c r="Q21" i="1" s="1"/>
  <c r="Q10" i="3"/>
  <c r="R23" i="1"/>
  <c r="Q23" i="1" l="1"/>
</calcChain>
</file>

<file path=xl/sharedStrings.xml><?xml version="1.0" encoding="utf-8"?>
<sst xmlns="http://schemas.openxmlformats.org/spreadsheetml/2006/main" count="225" uniqueCount="97">
  <si>
    <t>Consolidated income statement in summary</t>
  </si>
  <si>
    <t>SEK, millions</t>
  </si>
  <si>
    <t>Q1 2025</t>
  </si>
  <si>
    <t>Q4 2024</t>
  </si>
  <si>
    <t>Q3 2024</t>
  </si>
  <si>
    <t>Q2 2024</t>
  </si>
  <si>
    <t>Q1 2024</t>
  </si>
  <si>
    <t>Q4 2023</t>
  </si>
  <si>
    <t>Q3 2023</t>
  </si>
  <si>
    <t>Q2 2023</t>
  </si>
  <si>
    <t>Q1 2023</t>
  </si>
  <si>
    <t>Q4 2022</t>
  </si>
  <si>
    <t>Q3 2022</t>
  </si>
  <si>
    <t>Q2 2022</t>
  </si>
  <si>
    <t>Q1 2022</t>
  </si>
  <si>
    <t>Q4 2021</t>
  </si>
  <si>
    <t>Q3 2021</t>
  </si>
  <si>
    <t>Q2 2021</t>
  </si>
  <si>
    <t>Q1 2021</t>
  </si>
  <si>
    <t>Net sales</t>
  </si>
  <si>
    <t>Other operating income</t>
  </si>
  <si>
    <t>-</t>
  </si>
  <si>
    <t>Operating costs</t>
  </si>
  <si>
    <t>Depreciation of tangible fixed assets</t>
  </si>
  <si>
    <t>EBITA</t>
  </si>
  <si>
    <t>EBITA margin</t>
  </si>
  <si>
    <t>Adjusted EBITA</t>
  </si>
  <si>
    <t>Adjusted EBITA margin</t>
  </si>
  <si>
    <t>Amortization and write-downs of intangible fixed assets</t>
  </si>
  <si>
    <t>EBIT</t>
  </si>
  <si>
    <t>Financial incomes</t>
  </si>
  <si>
    <t>Financial costs</t>
  </si>
  <si>
    <t>RESULT AFTER FINANCIAL ITEMS</t>
  </si>
  <si>
    <t>Taxes</t>
  </si>
  <si>
    <t>RESULT FOR THE PERIOD</t>
  </si>
  <si>
    <t>Result for the period attributable to shareholders in Parent Company</t>
  </si>
  <si>
    <t>Result for the period attributable to non-controlling interests’ holdings</t>
  </si>
  <si>
    <t>Consolidated balance sheet in summary</t>
  </si>
  <si>
    <t>Assets</t>
  </si>
  <si>
    <t>Intangible fixed assets</t>
  </si>
  <si>
    <t>Tangible fixed assets</t>
  </si>
  <si>
    <t>Financial fixed assets</t>
  </si>
  <si>
    <t>Deferred tax assets</t>
  </si>
  <si>
    <t>Current assets</t>
  </si>
  <si>
    <t>Cash equivalents</t>
  </si>
  <si>
    <t>TOTAL ASSETS</t>
  </si>
  <si>
    <t>Equity and liabilities</t>
  </si>
  <si>
    <t>Share capital</t>
  </si>
  <si>
    <t>Other paid-in capital and provisions</t>
  </si>
  <si>
    <t>Recognized profits, including profit for the year</t>
  </si>
  <si>
    <t>EQUITY ATTRIBUTABLE TO SHAREHOLDERS OF THE PARENT COMPANY</t>
  </si>
  <si>
    <t>Non-controlling interests</t>
  </si>
  <si>
    <t>TOTAL EQUITY</t>
  </si>
  <si>
    <t>Long-term provisions</t>
  </si>
  <si>
    <t>Interest-bearing long-term liabilities</t>
  </si>
  <si>
    <t>Interest-bearing short-term liabilities</t>
  </si>
  <si>
    <t>Other short-term liabilities</t>
  </si>
  <si>
    <t>TOTAL EQUITY AND LIABILITIES</t>
  </si>
  <si>
    <t>Consolidated cash flow analysis in summary</t>
  </si>
  <si>
    <t>Cash flow current operations before changes in working capital</t>
  </si>
  <si>
    <t>Change in operating capital</t>
  </si>
  <si>
    <t>CASH FLOW FROM OPERATING ACTIVITIES</t>
  </si>
  <si>
    <t>Cash flow from investing activities</t>
  </si>
  <si>
    <t>Cash flow from financing activities</t>
  </si>
  <si>
    <t>CASH FLOW FOR THE PERIOD</t>
  </si>
  <si>
    <t>Opening balance at start of period</t>
  </si>
  <si>
    <t>Exchange rate differences in cash equivalents</t>
  </si>
  <si>
    <t>CLOSING BALANCE AT END OF PERIOD</t>
  </si>
  <si>
    <t>Financial overview by business area</t>
  </si>
  <si>
    <t>SOLUTIONS</t>
  </si>
  <si>
    <t>Numbers of employees at quarter end</t>
  </si>
  <si>
    <t>EXPERIENCE</t>
  </si>
  <si>
    <t>CONNECTIVITY</t>
  </si>
  <si>
    <t>INSIGHT</t>
  </si>
  <si>
    <t>Financial overview by country</t>
  </si>
  <si>
    <t>SWEDEN</t>
  </si>
  <si>
    <t>NORWAY</t>
  </si>
  <si>
    <t>DENMARK</t>
  </si>
  <si>
    <t>FINLAND</t>
  </si>
  <si>
    <t>POLAND</t>
  </si>
  <si>
    <t>Performance measures</t>
  </si>
  <si>
    <t>Net sales, MSEK</t>
  </si>
  <si>
    <t>Adj EBITA, MSEK</t>
  </si>
  <si>
    <t>Adj EBITA margin, %</t>
  </si>
  <si>
    <t>EBITA, MSEK</t>
  </si>
  <si>
    <t>EBITA margin, %</t>
  </si>
  <si>
    <t>EBIT, MSEK</t>
  </si>
  <si>
    <t>Earnings per share, before and after dilution, SEK</t>
  </si>
  <si>
    <t>Cash flow from operating activities, MSEK</t>
  </si>
  <si>
    <t>Average number of employees</t>
  </si>
  <si>
    <t>Normal working hours</t>
  </si>
  <si>
    <t>Equity ratio, %</t>
  </si>
  <si>
    <t>Number of employees at quarter end</t>
  </si>
  <si>
    <t>Net debt ratio, multiples</t>
  </si>
  <si>
    <t>Q2 2025</t>
  </si>
  <si>
    <t>Assets held for sale</t>
  </si>
  <si>
    <t>Liabilities related to assets held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</si>
</sst>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0.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for Knowit"/>
      <family val="2"/>
    </font>
    <font>
      <sz val="10"/>
      <color theme="1"/>
      <name val="Arial for Knowit"/>
      <family val="2"/>
    </font>
    <font>
      <sz val="10"/>
      <name val="Arial for Knowit"/>
      <family val="2"/>
    </font>
    <font>
      <i/>
      <sz val="10"/>
      <name val="Arial for Knowit"/>
      <family val="2"/>
    </font>
    <font>
      <b/>
      <sz val="12"/>
      <name val="Arial for Knowit"/>
      <family val="2"/>
    </font>
    <font>
      <sz val="10"/>
      <color theme="1"/>
      <name val="Calibri"/>
      <family val="2"/>
      <scheme val="minor"/>
    </font>
    <font>
      <b/>
      <sz val="10"/>
      <name val="Arial MT Std Extra Bold"/>
      <family val="2"/>
    </font>
    <font>
      <i/>
      <sz val="10"/>
      <color theme="1"/>
      <name val="Arial for Knowit"/>
      <family val="2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.5"/>
      <color rgb="FFFF0000"/>
      <name val="Calibri"/>
      <family val="2"/>
      <scheme val="minor"/>
    </font>
    <font>
      <sz val="10"/>
      <color rgb="FFFF0000"/>
      <name val="Arial for Knowit"/>
      <family val="2"/>
    </font>
    <font>
      <sz val="8"/>
      <name val="Calibri"/>
      <family val="2"/>
      <scheme val="minor"/>
    </font>
    <font>
      <b/>
      <sz val="10"/>
      <color rgb="FFFF0000"/>
      <name val="Arial for Knowit"/>
      <family val="2"/>
    </font>
    <font>
      <sz val="10"/>
      <color rgb="FF000000"/>
      <name val="Arial for Knowit"/>
      <family val="2"/>
    </font>
    <font>
      <b/>
      <sz val="10"/>
      <color rgb="FF000000"/>
      <name val="Arial for Knowit"/>
      <family val="2"/>
    </font>
    <font>
      <sz val="11"/>
      <color rgb="FFFF0000"/>
      <name val="Calibri"/>
      <family val="2"/>
    </font>
    <font>
      <i/>
      <sz val="9"/>
      <name val="Arial for Knowit"/>
      <family val="2"/>
    </font>
    <font>
      <b/>
      <sz val="9"/>
      <color rgb="FFFF0000"/>
      <name val="Arial for Knowit"/>
      <family val="2"/>
    </font>
    <font>
      <sz val="9"/>
      <color theme="1"/>
      <name val="Arial for Knowit"/>
      <family val="2"/>
    </font>
    <font>
      <sz val="9"/>
      <color rgb="FFFF0000"/>
      <name val="Arial for Knowit"/>
      <family val="2"/>
    </font>
    <font>
      <b/>
      <i/>
      <sz val="9"/>
      <name val="Arial for Knowit"/>
      <family val="2"/>
    </font>
    <font>
      <b/>
      <sz val="9"/>
      <color theme="1"/>
      <name val="Arial for Knowit"/>
      <family val="2"/>
    </font>
    <font>
      <sz val="11"/>
      <color rgb="FF000000"/>
      <name val="Calibri"/>
      <family val="2"/>
      <scheme val="minor"/>
    </font>
    <font>
      <sz val="10"/>
      <name val="Arial for Knowi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5" fillId="0" borderId="0" xfId="0" applyNumberFormat="1" applyFont="1" applyAlignment="1">
      <alignment horizontal="right" vertical="center"/>
    </xf>
    <xf numFmtId="165" fontId="5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7" fillId="0" borderId="1" xfId="0" applyFont="1" applyBorder="1"/>
    <xf numFmtId="0" fontId="8" fillId="0" borderId="1" xfId="0" applyFont="1" applyBorder="1"/>
    <xf numFmtId="3" fontId="3" fillId="0" borderId="0" xfId="0" applyNumberFormat="1" applyFont="1"/>
    <xf numFmtId="164" fontId="3" fillId="0" borderId="0" xfId="0" applyNumberFormat="1" applyFont="1"/>
    <xf numFmtId="165" fontId="3" fillId="0" borderId="0" xfId="1" applyNumberFormat="1" applyFont="1"/>
    <xf numFmtId="164" fontId="2" fillId="0" borderId="0" xfId="0" applyNumberFormat="1" applyFont="1" applyAlignment="1">
      <alignment vertical="top"/>
    </xf>
    <xf numFmtId="164" fontId="4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12" fillId="0" borderId="0" xfId="0" applyNumberFormat="1" applyFont="1"/>
    <xf numFmtId="0" fontId="3" fillId="0" borderId="1" xfId="0" applyFont="1" applyBorder="1"/>
    <xf numFmtId="166" fontId="3" fillId="0" borderId="0" xfId="0" applyNumberFormat="1" applyFont="1"/>
    <xf numFmtId="0" fontId="7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166" fontId="0" fillId="0" borderId="0" xfId="0" applyNumberFormat="1"/>
    <xf numFmtId="0" fontId="13" fillId="0" borderId="0" xfId="0" applyFont="1"/>
    <xf numFmtId="164" fontId="15" fillId="0" borderId="0" xfId="0" applyNumberFormat="1" applyFont="1" applyAlignment="1">
      <alignment horizontal="right" vertical="top"/>
    </xf>
    <xf numFmtId="165" fontId="3" fillId="0" borderId="0" xfId="1" applyNumberFormat="1" applyFont="1" applyFill="1"/>
    <xf numFmtId="0" fontId="3" fillId="0" borderId="0" xfId="0" applyFont="1" applyAlignment="1">
      <alignment horizontal="center"/>
    </xf>
    <xf numFmtId="0" fontId="16" fillId="0" borderId="0" xfId="0" applyFont="1"/>
    <xf numFmtId="166" fontId="4" fillId="0" borderId="0" xfId="0" applyNumberFormat="1" applyFont="1"/>
    <xf numFmtId="9" fontId="7" fillId="0" borderId="1" xfId="1" applyFont="1" applyBorder="1"/>
    <xf numFmtId="0" fontId="10" fillId="0" borderId="0" xfId="0" applyFont="1"/>
    <xf numFmtId="0" fontId="18" fillId="0" borderId="0" xfId="0" applyFont="1"/>
    <xf numFmtId="0" fontId="4" fillId="0" borderId="0" xfId="0" applyFont="1" applyAlignment="1">
      <alignment horizontal="right" vertical="center" wrapText="1"/>
    </xf>
    <xf numFmtId="0" fontId="17" fillId="0" borderId="0" xfId="0" applyFont="1"/>
    <xf numFmtId="164" fontId="3" fillId="0" borderId="0" xfId="0" applyNumberFormat="1" applyFont="1" applyAlignment="1">
      <alignment horizontal="right"/>
    </xf>
    <xf numFmtId="167" fontId="0" fillId="0" borderId="0" xfId="0" applyNumberFormat="1"/>
    <xf numFmtId="165" fontId="4" fillId="0" borderId="0" xfId="1" applyNumberFormat="1" applyFont="1"/>
    <xf numFmtId="9" fontId="11" fillId="0" borderId="1" xfId="1" applyFont="1" applyBorder="1"/>
    <xf numFmtId="0" fontId="11" fillId="0" borderId="0" xfId="0" applyFont="1"/>
    <xf numFmtId="0" fontId="19" fillId="0" borderId="0" xfId="0" applyFont="1" applyAlignment="1">
      <alignment vertical="top"/>
    </xf>
    <xf numFmtId="164" fontId="20" fillId="0" borderId="0" xfId="0" applyNumberFormat="1" applyFont="1" applyAlignment="1">
      <alignment horizontal="right" vertical="top"/>
    </xf>
    <xf numFmtId="0" fontId="21" fillId="0" borderId="0" xfId="0" applyFont="1"/>
    <xf numFmtId="0" fontId="22" fillId="0" borderId="0" xfId="0" applyFont="1"/>
    <xf numFmtId="165" fontId="19" fillId="0" borderId="0" xfId="1" applyNumberFormat="1" applyFont="1" applyAlignment="1">
      <alignment horizontal="right" vertical="top"/>
    </xf>
    <xf numFmtId="0" fontId="23" fillId="0" borderId="0" xfId="0" applyFont="1" applyAlignment="1">
      <alignment vertical="top"/>
    </xf>
    <xf numFmtId="164" fontId="23" fillId="0" borderId="0" xfId="0" applyNumberFormat="1" applyFont="1" applyAlignment="1">
      <alignment horizontal="right" vertical="top"/>
    </xf>
    <xf numFmtId="0" fontId="24" fillId="0" borderId="0" xfId="0" applyFont="1"/>
    <xf numFmtId="0" fontId="20" fillId="0" borderId="0" xfId="0" applyFont="1"/>
    <xf numFmtId="4" fontId="3" fillId="0" borderId="0" xfId="0" applyNumberFormat="1" applyFont="1"/>
    <xf numFmtId="14" fontId="2" fillId="0" borderId="0" xfId="0" applyNumberFormat="1" applyFont="1" applyAlignment="1">
      <alignment vertical="top"/>
    </xf>
    <xf numFmtId="165" fontId="16" fillId="0" borderId="0" xfId="1" applyNumberFormat="1" applyFont="1" applyFill="1"/>
    <xf numFmtId="164" fontId="16" fillId="0" borderId="0" xfId="0" applyNumberFormat="1" applyFont="1"/>
    <xf numFmtId="166" fontId="16" fillId="0" borderId="0" xfId="0" applyNumberFormat="1" applyFont="1"/>
    <xf numFmtId="0" fontId="17" fillId="0" borderId="0" xfId="0" applyFont="1" applyAlignment="1">
      <alignment horizontal="right" vertical="center" wrapText="1"/>
    </xf>
    <xf numFmtId="14" fontId="17" fillId="0" borderId="0" xfId="0" applyNumberFormat="1" applyFont="1" applyAlignment="1">
      <alignment vertical="top"/>
    </xf>
    <xf numFmtId="4" fontId="16" fillId="0" borderId="0" xfId="0" applyNumberFormat="1" applyFont="1"/>
    <xf numFmtId="3" fontId="16" fillId="0" borderId="0" xfId="0" applyNumberFormat="1" applyFont="1"/>
    <xf numFmtId="0" fontId="25" fillId="0" borderId="0" xfId="0" applyFont="1"/>
    <xf numFmtId="9" fontId="7" fillId="0" borderId="1" xfId="1" applyFont="1" applyFill="1" applyBorder="1"/>
    <xf numFmtId="165" fontId="4" fillId="0" borderId="0" xfId="1" applyNumberFormat="1" applyFont="1" applyFill="1"/>
    <xf numFmtId="3" fontId="4" fillId="0" borderId="0" xfId="0" applyNumberFormat="1" applyFont="1"/>
    <xf numFmtId="0" fontId="4" fillId="0" borderId="1" xfId="0" applyFont="1" applyBorder="1"/>
    <xf numFmtId="0" fontId="10" fillId="0" borderId="0" xfId="0" quotePrefix="1" applyFont="1"/>
    <xf numFmtId="165" fontId="19" fillId="0" borderId="0" xfId="1" applyNumberFormat="1" applyFont="1" applyFill="1" applyAlignment="1">
      <alignment horizontal="right" vertical="top"/>
    </xf>
    <xf numFmtId="164" fontId="19" fillId="0" borderId="0" xfId="0" applyNumberFormat="1" applyFont="1" applyAlignment="1">
      <alignment horizontal="right" vertical="top"/>
    </xf>
    <xf numFmtId="165" fontId="3" fillId="0" borderId="0" xfId="1" applyNumberFormat="1" applyFont="1" applyFill="1" applyAlignment="1">
      <alignment horizontal="right"/>
    </xf>
    <xf numFmtId="165" fontId="3" fillId="0" borderId="0" xfId="1" applyNumberFormat="1" applyFont="1" applyFill="1" applyAlignment="1">
      <alignment wrapText="1"/>
    </xf>
    <xf numFmtId="165" fontId="4" fillId="0" borderId="0" xfId="1" applyNumberFormat="1" applyFont="1" applyAlignment="1">
      <alignment horizontal="right" vertical="top"/>
    </xf>
    <xf numFmtId="164" fontId="26" fillId="0" borderId="0" xfId="0" applyNumberFormat="1" applyFont="1" applyAlignment="1">
      <alignment vertical="top"/>
    </xf>
    <xf numFmtId="0" fontId="10" fillId="0" borderId="1" xfId="0" applyFont="1" applyBorder="1" applyAlignment="1">
      <alignment horizont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110217</xdr:rowOff>
    </xdr:to>
    <xdr:sp macro="" textlink="">
      <xdr:nvSpPr>
        <xdr:cNvPr id="4097" name="AutoShape 1" descr="\text{Working Capital}= \text{Current Assets} - \text{Current Liabilities}">
          <a:extLst>
            <a:ext uri="{FF2B5EF4-FFF2-40B4-BE49-F238E27FC236}">
              <a16:creationId xmlns:a16="http://schemas.microsoft.com/office/drawing/2014/main" id="{68E21D64-001F-4C53-8495-EB9BC5DAA0ED}"/>
            </a:ext>
          </a:extLst>
        </xdr:cNvPr>
        <xdr:cNvSpPr>
          <a:spLocks noChangeAspect="1" noChangeArrowheads="1"/>
        </xdr:cNvSpPr>
      </xdr:nvSpPr>
      <xdr:spPr bwMode="auto">
        <a:xfrm>
          <a:off x="0" y="42073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867A6-3F2B-4982-A9A2-940D999C625D}">
  <dimension ref="A1:U29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5" sqref="B5"/>
    </sheetView>
  </sheetViews>
  <sheetFormatPr defaultColWidth="9.140625" defaultRowHeight="12.75" x14ac:dyDescent="0.2"/>
  <cols>
    <col min="1" max="1" width="58.42578125" style="2" customWidth="1"/>
    <col min="2" max="19" width="12" style="10" customWidth="1"/>
    <col min="20" max="20" width="2.5703125" style="10" customWidth="1"/>
    <col min="21" max="16384" width="9.140625" style="2"/>
  </cols>
  <sheetData>
    <row r="1" spans="1:21" ht="32.1" customHeight="1" x14ac:dyDescent="0.25">
      <c r="A1" s="5" t="s">
        <v>0</v>
      </c>
    </row>
    <row r="2" spans="1:21" ht="16.350000000000001" customHeight="1" x14ac:dyDescent="0.2"/>
    <row r="3" spans="1:21" x14ac:dyDescent="0.2">
      <c r="A3" s="6" t="s">
        <v>1</v>
      </c>
      <c r="B3" s="11" t="s">
        <v>94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8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/>
    </row>
    <row r="4" spans="1:21" x14ac:dyDescent="0.2">
      <c r="A4" s="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47"/>
      <c r="P4" s="11"/>
      <c r="Q4" s="11"/>
      <c r="R4" s="11"/>
      <c r="S4" s="11"/>
      <c r="T4" s="11"/>
    </row>
    <row r="5" spans="1:21" ht="14.85" customHeight="1" x14ac:dyDescent="0.2">
      <c r="A5" s="6" t="s">
        <v>19</v>
      </c>
      <c r="B5" s="12">
        <v>1490.5</v>
      </c>
      <c r="C5" s="12">
        <v>1593.6</v>
      </c>
      <c r="D5" s="12">
        <v>1641.9</v>
      </c>
      <c r="E5" s="12">
        <v>1326.2</v>
      </c>
      <c r="F5" s="12">
        <v>1681.3</v>
      </c>
      <c r="G5" s="12">
        <v>1766.3</v>
      </c>
      <c r="H5" s="12">
        <v>1824</v>
      </c>
      <c r="I5" s="12">
        <f>1544.1</f>
        <v>1544.1</v>
      </c>
      <c r="J5" s="12">
        <v>1758.8</v>
      </c>
      <c r="K5" s="12">
        <v>1970.5</v>
      </c>
      <c r="L5" s="12">
        <v>1972.9</v>
      </c>
      <c r="M5" s="12">
        <v>1520.9</v>
      </c>
      <c r="N5" s="12">
        <v>1644.7</v>
      </c>
      <c r="O5" s="12">
        <v>1695.3</v>
      </c>
      <c r="P5" s="12">
        <v>1575.9</v>
      </c>
      <c r="Q5" s="12">
        <v>1190.9000000000001</v>
      </c>
      <c r="R5" s="12">
        <v>1033.7</v>
      </c>
      <c r="S5" s="12">
        <f>1011.4</f>
        <v>1011.4</v>
      </c>
      <c r="T5" s="12"/>
    </row>
    <row r="6" spans="1:21" ht="14.85" customHeight="1" x14ac:dyDescent="0.2">
      <c r="A6" s="6" t="s">
        <v>20</v>
      </c>
      <c r="B6" s="12" t="s">
        <v>21</v>
      </c>
      <c r="C6" s="12" t="s">
        <v>21</v>
      </c>
      <c r="D6" s="12" t="s">
        <v>21</v>
      </c>
      <c r="E6" s="12" t="s">
        <v>21</v>
      </c>
      <c r="F6" s="12" t="s">
        <v>21</v>
      </c>
      <c r="G6" s="12" t="s">
        <v>21</v>
      </c>
      <c r="H6" s="12" t="s">
        <v>21</v>
      </c>
      <c r="I6" s="12">
        <v>16.399999999999999</v>
      </c>
      <c r="J6" s="12" t="s">
        <v>21</v>
      </c>
      <c r="K6" s="12" t="s">
        <v>21</v>
      </c>
      <c r="L6" s="12" t="s">
        <v>21</v>
      </c>
      <c r="M6" s="12" t="s">
        <v>21</v>
      </c>
      <c r="N6" s="12" t="s">
        <v>21</v>
      </c>
      <c r="O6" s="12" t="s">
        <v>21</v>
      </c>
      <c r="P6" s="12" t="s">
        <v>21</v>
      </c>
      <c r="Q6" s="12" t="s">
        <v>21</v>
      </c>
      <c r="R6" s="12" t="s">
        <v>21</v>
      </c>
      <c r="S6" s="12" t="s">
        <v>21</v>
      </c>
      <c r="T6" s="12"/>
    </row>
    <row r="7" spans="1:21" ht="14.85" customHeight="1" x14ac:dyDescent="0.2">
      <c r="A7" s="6" t="s">
        <v>22</v>
      </c>
      <c r="B7" s="12">
        <v>-1396.7</v>
      </c>
      <c r="C7" s="12">
        <v>-1446</v>
      </c>
      <c r="D7" s="12">
        <v>-1492.5</v>
      </c>
      <c r="E7" s="12">
        <v>-1224.8</v>
      </c>
      <c r="F7" s="12">
        <v>-1571.6</v>
      </c>
      <c r="G7" s="12">
        <v>-1586.1</v>
      </c>
      <c r="H7" s="12">
        <v>-1633</v>
      </c>
      <c r="I7" s="12">
        <f>-1425.4-I6</f>
        <v>-1441.8000000000002</v>
      </c>
      <c r="J7" s="12">
        <v>-1637.1</v>
      </c>
      <c r="K7" s="12">
        <v>-1727.5</v>
      </c>
      <c r="L7" s="12">
        <v>-1752.6</v>
      </c>
      <c r="M7" s="12">
        <v>-1393.9</v>
      </c>
      <c r="N7" s="12">
        <v>-1473.6</v>
      </c>
      <c r="O7" s="12">
        <f>-1468.4</f>
        <v>-1468.4</v>
      </c>
      <c r="P7" s="12">
        <f>-1367.2</f>
        <v>-1367.2</v>
      </c>
      <c r="Q7" s="12">
        <f>-1057.8</f>
        <v>-1057.8</v>
      </c>
      <c r="R7" s="12">
        <f>-938.7</f>
        <v>-938.7</v>
      </c>
      <c r="S7" s="12">
        <v>-886</v>
      </c>
      <c r="T7" s="12"/>
    </row>
    <row r="8" spans="1:21" ht="14.85" customHeight="1" x14ac:dyDescent="0.2">
      <c r="A8" s="6" t="s">
        <v>23</v>
      </c>
      <c r="B8" s="12">
        <v>-42.6</v>
      </c>
      <c r="C8" s="12">
        <v>-43.1</v>
      </c>
      <c r="D8" s="12">
        <v>-42.8</v>
      </c>
      <c r="E8" s="12">
        <v>-43.5</v>
      </c>
      <c r="F8" s="12">
        <v>-43.8</v>
      </c>
      <c r="G8" s="12">
        <v>-43.9</v>
      </c>
      <c r="H8" s="12">
        <v>-43.3</v>
      </c>
      <c r="I8" s="12">
        <v>-43.9</v>
      </c>
      <c r="J8" s="12">
        <v>-45.1</v>
      </c>
      <c r="K8" s="12">
        <v>-45.8</v>
      </c>
      <c r="L8" s="12">
        <v>-42.3</v>
      </c>
      <c r="M8" s="12">
        <v>-37</v>
      </c>
      <c r="N8" s="12">
        <v>-34.700000000000003</v>
      </c>
      <c r="O8" s="12">
        <v>-34.799999999999997</v>
      </c>
      <c r="P8" s="12">
        <v>-40.5</v>
      </c>
      <c r="Q8" s="12">
        <v>-38.6</v>
      </c>
      <c r="R8" s="12">
        <v>-22.4</v>
      </c>
      <c r="S8" s="12">
        <v>-22.1</v>
      </c>
      <c r="T8" s="12"/>
    </row>
    <row r="9" spans="1:21" s="38" customFormat="1" ht="14.85" customHeight="1" x14ac:dyDescent="0.2">
      <c r="A9" s="8" t="s">
        <v>24</v>
      </c>
      <c r="B9" s="13">
        <f t="shared" ref="B9:D9" si="0">+SUM(B5:B8)</f>
        <v>51.199999999999953</v>
      </c>
      <c r="C9" s="13">
        <f t="shared" ref="C9" si="1">+SUM(C5:C8)</f>
        <v>104.49999999999991</v>
      </c>
      <c r="D9" s="13">
        <f t="shared" si="0"/>
        <v>106.60000000000009</v>
      </c>
      <c r="E9" s="13">
        <f t="shared" ref="E9:K9" si="2">+SUM(E5:E8)</f>
        <v>57.900000000000091</v>
      </c>
      <c r="F9" s="13">
        <f t="shared" ref="F9" si="3">+SUM(F5:F8)</f>
        <v>65.900000000000048</v>
      </c>
      <c r="G9" s="13">
        <f t="shared" si="2"/>
        <v>136.30000000000004</v>
      </c>
      <c r="H9" s="13">
        <f t="shared" si="2"/>
        <v>147.69999999999999</v>
      </c>
      <c r="I9" s="13">
        <f t="shared" si="2"/>
        <v>74.799999999999812</v>
      </c>
      <c r="J9" s="13">
        <f t="shared" si="2"/>
        <v>76.600000000000051</v>
      </c>
      <c r="K9" s="13">
        <f t="shared" si="2"/>
        <v>197.2</v>
      </c>
      <c r="L9" s="13">
        <f t="shared" ref="L9:Q9" si="4">+SUM(L5:L8)</f>
        <v>178.00000000000017</v>
      </c>
      <c r="M9" s="13">
        <f t="shared" si="4"/>
        <v>90</v>
      </c>
      <c r="N9" s="13">
        <f t="shared" si="4"/>
        <v>136.40000000000015</v>
      </c>
      <c r="O9" s="13">
        <f t="shared" si="4"/>
        <v>192.09999999999985</v>
      </c>
      <c r="P9" s="13">
        <f t="shared" si="4"/>
        <v>168.20000000000005</v>
      </c>
      <c r="Q9" s="13">
        <f t="shared" si="4"/>
        <v>94.500000000000142</v>
      </c>
      <c r="R9" s="13">
        <f t="shared" ref="R9:S9" si="5">+SUM(R5:R8)</f>
        <v>72.599999999999994</v>
      </c>
      <c r="S9" s="13">
        <f t="shared" si="5"/>
        <v>103.29999999999998</v>
      </c>
      <c r="T9" s="39"/>
      <c r="U9" s="2"/>
    </row>
    <row r="10" spans="1:21" s="57" customFormat="1" ht="14.85" customHeight="1" x14ac:dyDescent="0.2">
      <c r="A10" s="54" t="s">
        <v>25</v>
      </c>
      <c r="B10" s="78">
        <f t="shared" ref="B10:H10" si="6">+B9/B5</f>
        <v>3.4350888963435057E-2</v>
      </c>
      <c r="C10" s="78">
        <f t="shared" ref="C10" si="7">+C9/C5</f>
        <v>6.5574799196787104E-2</v>
      </c>
      <c r="D10" s="78">
        <f t="shared" si="6"/>
        <v>6.4924782264449782E-2</v>
      </c>
      <c r="E10" s="78">
        <f t="shared" si="6"/>
        <v>4.365857336751628E-2</v>
      </c>
      <c r="F10" s="78">
        <f t="shared" si="6"/>
        <v>3.9195860346160738E-2</v>
      </c>
      <c r="G10" s="78">
        <f t="shared" si="6"/>
        <v>7.7166959180207231E-2</v>
      </c>
      <c r="H10" s="78">
        <f t="shared" si="6"/>
        <v>8.0975877192982451E-2</v>
      </c>
      <c r="I10" s="78">
        <v>4.8000000000000001E-2</v>
      </c>
      <c r="J10" s="58">
        <f t="shared" ref="J10" si="8">+J9/J5</f>
        <v>4.3552422105981384E-2</v>
      </c>
      <c r="K10" s="58">
        <f t="shared" ref="K10:S10" si="9">+K9/K5</f>
        <v>0.10007612281146916</v>
      </c>
      <c r="L10" s="58">
        <f t="shared" si="9"/>
        <v>9.0222515079324939E-2</v>
      </c>
      <c r="M10" s="58">
        <f t="shared" si="9"/>
        <v>5.9175488197777626E-2</v>
      </c>
      <c r="N10" s="58">
        <f t="shared" si="9"/>
        <v>8.2933057700492585E-2</v>
      </c>
      <c r="O10" s="58">
        <f t="shared" si="9"/>
        <v>0.11331327788591981</v>
      </c>
      <c r="P10" s="58">
        <f t="shared" si="9"/>
        <v>0.10673266070182121</v>
      </c>
      <c r="Q10" s="58">
        <f t="shared" si="9"/>
        <v>7.9351750776723601E-2</v>
      </c>
      <c r="R10" s="58">
        <f t="shared" si="9"/>
        <v>7.0233143078262547E-2</v>
      </c>
      <c r="S10" s="58">
        <f t="shared" si="9"/>
        <v>0.10213565354953529</v>
      </c>
      <c r="T10" s="55"/>
      <c r="U10" s="56"/>
    </row>
    <row r="11" spans="1:21" s="18" customFormat="1" ht="8.1" customHeight="1" x14ac:dyDescent="0.2">
      <c r="A11" s="9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9"/>
      <c r="S11" s="19"/>
      <c r="T11" s="19"/>
    </row>
    <row r="12" spans="1:21" s="62" customFormat="1" ht="14.85" customHeight="1" x14ac:dyDescent="0.2">
      <c r="A12" s="59" t="s">
        <v>26</v>
      </c>
      <c r="B12" s="60">
        <v>54</v>
      </c>
      <c r="C12" s="60">
        <v>104.5</v>
      </c>
      <c r="D12" s="60">
        <v>106.6</v>
      </c>
      <c r="E12" s="60">
        <v>57.9</v>
      </c>
      <c r="F12" s="60">
        <v>94.2</v>
      </c>
      <c r="G12" s="79">
        <v>136.30000000000001</v>
      </c>
      <c r="H12" s="60">
        <v>147.69999999999999</v>
      </c>
      <c r="I12" s="60">
        <v>74.900000000000006</v>
      </c>
      <c r="J12" s="60">
        <v>76.8</v>
      </c>
      <c r="K12" s="60">
        <v>198.1</v>
      </c>
      <c r="L12" s="60">
        <v>179.3</v>
      </c>
      <c r="M12" s="60">
        <v>94.5</v>
      </c>
      <c r="N12" s="60">
        <v>140.5</v>
      </c>
      <c r="O12" s="60">
        <v>194.2</v>
      </c>
      <c r="P12" s="60">
        <v>181.1</v>
      </c>
      <c r="Q12" s="60">
        <v>105.4</v>
      </c>
      <c r="R12" s="60">
        <v>98.3</v>
      </c>
      <c r="S12" s="60">
        <f>+S9</f>
        <v>103.29999999999998</v>
      </c>
      <c r="T12" s="55"/>
      <c r="U12" s="61"/>
    </row>
    <row r="13" spans="1:21" s="57" customFormat="1" ht="14.85" customHeight="1" x14ac:dyDescent="0.2">
      <c r="A13" s="54" t="s">
        <v>27</v>
      </c>
      <c r="B13" s="78">
        <v>3.5999999999999997E-2</v>
      </c>
      <c r="C13" s="78">
        <v>6.6000000000000003E-2</v>
      </c>
      <c r="D13" s="78">
        <v>6.5000000000000002E-2</v>
      </c>
      <c r="E13" s="78">
        <v>4.3999999999999997E-2</v>
      </c>
      <c r="F13" s="78">
        <v>5.6000000000000001E-2</v>
      </c>
      <c r="G13" s="78">
        <v>7.7166959180207217E-2</v>
      </c>
      <c r="H13" s="78">
        <v>8.0975877192982451E-2</v>
      </c>
      <c r="I13" s="78">
        <v>4.8507221034907073E-2</v>
      </c>
      <c r="J13" s="58">
        <v>4.3999999999999997E-2</v>
      </c>
      <c r="K13" s="58">
        <v>0.10100000000000001</v>
      </c>
      <c r="L13" s="58">
        <v>9.0999999999999998E-2</v>
      </c>
      <c r="M13" s="58">
        <v>6.2E-2</v>
      </c>
      <c r="N13" s="58">
        <v>8.5000000000000006E-2</v>
      </c>
      <c r="O13" s="58">
        <v>0.115</v>
      </c>
      <c r="P13" s="58">
        <v>0.115</v>
      </c>
      <c r="Q13" s="58">
        <v>8.7999999999999995E-2</v>
      </c>
      <c r="R13" s="58">
        <v>9.5000000000000001E-2</v>
      </c>
      <c r="S13" s="58">
        <f>+S10</f>
        <v>0.10213565354953529</v>
      </c>
      <c r="T13" s="55"/>
      <c r="U13" s="56"/>
    </row>
    <row r="14" spans="1:21" s="18" customFormat="1" ht="8.1" customHeight="1" x14ac:dyDescent="0.2">
      <c r="A14" s="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19"/>
      <c r="S14" s="19"/>
      <c r="T14" s="19"/>
    </row>
    <row r="15" spans="1:21" ht="14.85" customHeight="1" x14ac:dyDescent="0.2">
      <c r="A15" s="6" t="s">
        <v>28</v>
      </c>
      <c r="B15" s="12">
        <v>-40.1</v>
      </c>
      <c r="C15" s="12">
        <v>-40.5</v>
      </c>
      <c r="D15" s="12">
        <v>-41.8</v>
      </c>
      <c r="E15" s="12">
        <v>-41.6</v>
      </c>
      <c r="F15" s="12">
        <v>-41.9</v>
      </c>
      <c r="G15" s="12">
        <v>-41.4</v>
      </c>
      <c r="H15" s="12">
        <v>-41.8</v>
      </c>
      <c r="I15" s="12">
        <f>-43.5-15.4</f>
        <v>-58.9</v>
      </c>
      <c r="J15" s="12">
        <v>-43.1</v>
      </c>
      <c r="K15" s="12">
        <v>-42.7</v>
      </c>
      <c r="L15" s="12">
        <v>-46.4</v>
      </c>
      <c r="M15" s="12">
        <v>-39.9</v>
      </c>
      <c r="N15" s="12">
        <v>-31.8</v>
      </c>
      <c r="O15" s="12">
        <v>-31.2</v>
      </c>
      <c r="P15" s="12">
        <v>-35.9</v>
      </c>
      <c r="Q15" s="12">
        <v>-25.1</v>
      </c>
      <c r="R15" s="12">
        <v>-7.1</v>
      </c>
      <c r="S15" s="12">
        <v>-7.1</v>
      </c>
      <c r="T15" s="12"/>
    </row>
    <row r="16" spans="1:21" ht="14.85" customHeight="1" x14ac:dyDescent="0.2">
      <c r="A16" s="8" t="s">
        <v>29</v>
      </c>
      <c r="B16" s="13">
        <f>+B9+B15</f>
        <v>11.099999999999952</v>
      </c>
      <c r="C16" s="13">
        <f>+C9+C15</f>
        <v>63.999999999999915</v>
      </c>
      <c r="D16" s="13">
        <f>+D9+D15</f>
        <v>64.800000000000097</v>
      </c>
      <c r="E16" s="13">
        <f>+E9+E15</f>
        <v>16.30000000000009</v>
      </c>
      <c r="F16" s="13">
        <f>+F9+F15</f>
        <v>24.00000000000005</v>
      </c>
      <c r="G16" s="13">
        <f>+G9+G15-0.1</f>
        <v>94.80000000000004</v>
      </c>
      <c r="H16" s="13">
        <f t="shared" ref="H16:M16" si="10">+H9+H15</f>
        <v>105.89999999999999</v>
      </c>
      <c r="I16" s="13">
        <f t="shared" si="10"/>
        <v>15.899999999999814</v>
      </c>
      <c r="J16" s="13">
        <f t="shared" si="10"/>
        <v>33.50000000000005</v>
      </c>
      <c r="K16" s="13">
        <f t="shared" si="10"/>
        <v>154.5</v>
      </c>
      <c r="L16" s="13">
        <f t="shared" si="10"/>
        <v>131.60000000000016</v>
      </c>
      <c r="M16" s="13">
        <f t="shared" si="10"/>
        <v>50.1</v>
      </c>
      <c r="N16" s="13">
        <f t="shared" ref="N16:S16" si="11">+N9+N15</f>
        <v>104.60000000000015</v>
      </c>
      <c r="O16" s="13">
        <f t="shared" si="11"/>
        <v>160.89999999999986</v>
      </c>
      <c r="P16" s="13">
        <f t="shared" si="11"/>
        <v>132.30000000000004</v>
      </c>
      <c r="Q16" s="13">
        <f t="shared" si="11"/>
        <v>69.400000000000148</v>
      </c>
      <c r="R16" s="13">
        <f t="shared" si="11"/>
        <v>65.5</v>
      </c>
      <c r="S16" s="13">
        <f t="shared" si="11"/>
        <v>96.199999999999989</v>
      </c>
      <c r="T16" s="12"/>
    </row>
    <row r="17" spans="1:20" ht="14.85" customHeight="1" x14ac:dyDescent="0.2">
      <c r="A17" s="6" t="s">
        <v>30</v>
      </c>
      <c r="B17" s="12">
        <v>2.2000000000000002</v>
      </c>
      <c r="C17" s="12">
        <v>2.5</v>
      </c>
      <c r="D17" s="12">
        <v>3.8</v>
      </c>
      <c r="E17" s="12">
        <v>2.8</v>
      </c>
      <c r="F17" s="12">
        <v>3</v>
      </c>
      <c r="G17" s="12">
        <v>3.6</v>
      </c>
      <c r="H17" s="12">
        <v>14.4</v>
      </c>
      <c r="I17" s="12">
        <v>34.299999999999997</v>
      </c>
      <c r="J17" s="12">
        <v>23.2</v>
      </c>
      <c r="K17" s="12">
        <v>4.2</v>
      </c>
      <c r="L17" s="12">
        <v>11.6</v>
      </c>
      <c r="M17" s="12">
        <v>16.3</v>
      </c>
      <c r="N17" s="12">
        <v>66.5</v>
      </c>
      <c r="O17" s="12">
        <v>0.5</v>
      </c>
      <c r="P17" s="12">
        <v>16.899999999999999</v>
      </c>
      <c r="Q17" s="12">
        <v>3.8</v>
      </c>
      <c r="R17" s="12">
        <v>-0.2</v>
      </c>
      <c r="S17" s="12">
        <v>4.5</v>
      </c>
      <c r="T17" s="12"/>
    </row>
    <row r="18" spans="1:20" ht="14.85" customHeight="1" x14ac:dyDescent="0.2">
      <c r="A18" s="6" t="s">
        <v>31</v>
      </c>
      <c r="B18" s="12">
        <v>-9.6</v>
      </c>
      <c r="C18" s="12">
        <v>-14.9</v>
      </c>
      <c r="D18" s="12">
        <v>-14.5</v>
      </c>
      <c r="E18" s="12">
        <v>-14</v>
      </c>
      <c r="F18" s="12">
        <v>-15.1</v>
      </c>
      <c r="G18" s="12">
        <v>-16.3</v>
      </c>
      <c r="H18" s="12">
        <v>-21.3</v>
      </c>
      <c r="I18" s="12">
        <v>-11.5</v>
      </c>
      <c r="J18" s="12">
        <v>-23.6</v>
      </c>
      <c r="K18" s="12">
        <v>-25.4</v>
      </c>
      <c r="L18" s="12">
        <v>-6.5</v>
      </c>
      <c r="M18" s="12">
        <v>-29.2</v>
      </c>
      <c r="N18" s="12">
        <v>-17.899999999999999</v>
      </c>
      <c r="O18" s="12">
        <v>-4.8</v>
      </c>
      <c r="P18" s="12">
        <v>-0.5</v>
      </c>
      <c r="Q18" s="12">
        <v>-7.1</v>
      </c>
      <c r="R18" s="12">
        <v>-4.9000000000000004</v>
      </c>
      <c r="S18" s="12">
        <v>-5.7</v>
      </c>
      <c r="T18" s="12"/>
    </row>
    <row r="19" spans="1:20" ht="14.85" customHeight="1" x14ac:dyDescent="0.2">
      <c r="A19" s="8" t="s">
        <v>32</v>
      </c>
      <c r="B19" s="13">
        <f>+B16+B17+B18</f>
        <v>3.6999999999999513</v>
      </c>
      <c r="C19" s="13">
        <f>+C16+C17+C18</f>
        <v>51.599999999999916</v>
      </c>
      <c r="D19" s="13">
        <f>+D16+D17+D18</f>
        <v>54.100000000000094</v>
      </c>
      <c r="E19" s="13">
        <f>+E16+E17+E18</f>
        <v>5.1000000000000902</v>
      </c>
      <c r="F19" s="13">
        <f>+F16+F17+F18</f>
        <v>11.90000000000005</v>
      </c>
      <c r="G19" s="13">
        <f>+G16+G17+G18+0.1</f>
        <v>82.200000000000031</v>
      </c>
      <c r="H19" s="13">
        <f t="shared" ref="H19" si="12">+H16+H17+H18</f>
        <v>99</v>
      </c>
      <c r="I19" s="13">
        <f t="shared" ref="I19:J19" si="13">+I16+I17+I18</f>
        <v>38.699999999999811</v>
      </c>
      <c r="J19" s="13">
        <f t="shared" si="13"/>
        <v>33.100000000000044</v>
      </c>
      <c r="K19" s="13">
        <f t="shared" ref="K19:L19" si="14">+K16+K17+K18</f>
        <v>133.29999999999998</v>
      </c>
      <c r="L19" s="13">
        <f t="shared" si="14"/>
        <v>136.70000000000016</v>
      </c>
      <c r="M19" s="13">
        <f t="shared" ref="M19:R19" si="15">+M16+M17+M18</f>
        <v>37.200000000000003</v>
      </c>
      <c r="N19" s="13">
        <f t="shared" si="15"/>
        <v>153.20000000000013</v>
      </c>
      <c r="O19" s="13">
        <f t="shared" si="15"/>
        <v>156.59999999999985</v>
      </c>
      <c r="P19" s="13">
        <f t="shared" si="15"/>
        <v>148.70000000000005</v>
      </c>
      <c r="Q19" s="13">
        <f t="shared" si="15"/>
        <v>66.100000000000151</v>
      </c>
      <c r="R19" s="13">
        <f t="shared" si="15"/>
        <v>60.4</v>
      </c>
      <c r="S19" s="13">
        <f t="shared" ref="S19" si="16">+S16+S17+S18</f>
        <v>94.999999999999986</v>
      </c>
      <c r="T19" s="13"/>
    </row>
    <row r="20" spans="1:20" ht="14.85" customHeight="1" x14ac:dyDescent="0.2">
      <c r="A20" s="6" t="s">
        <v>33</v>
      </c>
      <c r="B20" s="12">
        <v>-3</v>
      </c>
      <c r="C20" s="12">
        <v>-12.1</v>
      </c>
      <c r="D20" s="12">
        <v>-16.3</v>
      </c>
      <c r="E20" s="12">
        <v>-1.7</v>
      </c>
      <c r="F20" s="12">
        <v>-6.4</v>
      </c>
      <c r="G20" s="12">
        <v>-18.2</v>
      </c>
      <c r="H20" s="12">
        <v>-7.5</v>
      </c>
      <c r="I20" s="12">
        <v>-12.4</v>
      </c>
      <c r="J20" s="12">
        <v>-13.2</v>
      </c>
      <c r="K20" s="12">
        <v>-29.2</v>
      </c>
      <c r="L20" s="12">
        <v>-17.7</v>
      </c>
      <c r="M20" s="12">
        <v>-16</v>
      </c>
      <c r="N20" s="12">
        <v>-22.9</v>
      </c>
      <c r="O20" s="12">
        <v>-34.9</v>
      </c>
      <c r="P20" s="12">
        <v>-22.9</v>
      </c>
      <c r="Q20" s="12">
        <v>-12.6</v>
      </c>
      <c r="R20" s="12">
        <v>-17.2</v>
      </c>
      <c r="S20" s="12">
        <v>-22.6</v>
      </c>
      <c r="T20" s="12"/>
    </row>
    <row r="21" spans="1:20" ht="14.85" customHeight="1" x14ac:dyDescent="0.2">
      <c r="A21" s="8" t="s">
        <v>34</v>
      </c>
      <c r="B21" s="13">
        <f t="shared" ref="B21:D21" si="17">+B19+B20</f>
        <v>0.69999999999995133</v>
      </c>
      <c r="C21" s="13">
        <f t="shared" ref="C21" si="18">+C19+C20</f>
        <v>39.499999999999915</v>
      </c>
      <c r="D21" s="13">
        <f t="shared" si="17"/>
        <v>37.800000000000097</v>
      </c>
      <c r="E21" s="13">
        <f t="shared" ref="E21:F21" si="19">+E19+E20</f>
        <v>3.4000000000000901</v>
      </c>
      <c r="F21" s="13">
        <f t="shared" si="19"/>
        <v>5.5000000000000497</v>
      </c>
      <c r="G21" s="13">
        <f t="shared" ref="G21:H21" si="20">+G19+G20</f>
        <v>64.000000000000028</v>
      </c>
      <c r="H21" s="13">
        <f t="shared" si="20"/>
        <v>91.5</v>
      </c>
      <c r="I21" s="13">
        <f t="shared" ref="I21:J21" si="21">+I19+I20</f>
        <v>26.299999999999812</v>
      </c>
      <c r="J21" s="13">
        <f t="shared" si="21"/>
        <v>19.900000000000045</v>
      </c>
      <c r="K21" s="13">
        <f t="shared" ref="K21:L21" si="22">+K19+K20</f>
        <v>104.09999999999998</v>
      </c>
      <c r="L21" s="13">
        <f t="shared" si="22"/>
        <v>119.00000000000016</v>
      </c>
      <c r="M21" s="13">
        <f t="shared" ref="M21:R21" si="23">+M19+M20</f>
        <v>21.200000000000003</v>
      </c>
      <c r="N21" s="13">
        <f t="shared" si="23"/>
        <v>130.30000000000013</v>
      </c>
      <c r="O21" s="13">
        <f t="shared" si="23"/>
        <v>121.69999999999985</v>
      </c>
      <c r="P21" s="13">
        <f t="shared" si="23"/>
        <v>125.80000000000004</v>
      </c>
      <c r="Q21" s="13">
        <f t="shared" si="23"/>
        <v>53.500000000000149</v>
      </c>
      <c r="R21" s="13">
        <f t="shared" si="23"/>
        <v>43.2</v>
      </c>
      <c r="S21" s="13">
        <f t="shared" ref="S21" si="24">+S19+S20</f>
        <v>72.399999999999977</v>
      </c>
      <c r="T21" s="13"/>
    </row>
    <row r="22" spans="1:20" ht="14.85" customHeight="1" x14ac:dyDescent="0.2">
      <c r="A22" s="8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13"/>
    </row>
    <row r="23" spans="1:20" ht="14.85" customHeight="1" x14ac:dyDescent="0.2">
      <c r="A23" s="6" t="s">
        <v>35</v>
      </c>
      <c r="B23" s="14">
        <v>0.5</v>
      </c>
      <c r="C23" s="14">
        <v>38.299999999999997</v>
      </c>
      <c r="D23" s="14">
        <v>39</v>
      </c>
      <c r="E23" s="14">
        <v>3.2</v>
      </c>
      <c r="F23" s="14">
        <v>3</v>
      </c>
      <c r="G23" s="14">
        <v>61</v>
      </c>
      <c r="H23" s="14">
        <f>+H21-H24</f>
        <v>90.8</v>
      </c>
      <c r="I23" s="14">
        <f>+I21-I24</f>
        <v>29.499999999999812</v>
      </c>
      <c r="J23" s="14">
        <f t="shared" ref="J23:O23" si="25">+J21-J24</f>
        <v>19.500000000000046</v>
      </c>
      <c r="K23" s="14">
        <f t="shared" si="25"/>
        <v>99.799999999999983</v>
      </c>
      <c r="L23" s="14">
        <f t="shared" si="25"/>
        <v>118.00000000000016</v>
      </c>
      <c r="M23" s="14">
        <f t="shared" si="25"/>
        <v>19.000000000000004</v>
      </c>
      <c r="N23" s="14">
        <f t="shared" si="25"/>
        <v>129.00000000000011</v>
      </c>
      <c r="O23" s="14">
        <f t="shared" si="25"/>
        <v>118.99999999999984</v>
      </c>
      <c r="P23" s="14">
        <v>128</v>
      </c>
      <c r="Q23" s="14">
        <f>+Q21-Q24</f>
        <v>52.800000000000146</v>
      </c>
      <c r="R23" s="14">
        <f>+R21-R24</f>
        <v>40.900000000000006</v>
      </c>
      <c r="S23" s="14">
        <f>+S21-S24</f>
        <v>68.799999999999983</v>
      </c>
      <c r="T23" s="14"/>
    </row>
    <row r="24" spans="1:20" ht="14.85" customHeight="1" x14ac:dyDescent="0.2">
      <c r="A24" s="6" t="s">
        <v>36</v>
      </c>
      <c r="B24" s="14">
        <v>0.2</v>
      </c>
      <c r="C24" s="14">
        <v>1.2</v>
      </c>
      <c r="D24" s="14">
        <v>-1.2</v>
      </c>
      <c r="E24" s="14">
        <v>0.2</v>
      </c>
      <c r="F24" s="14">
        <v>2.5</v>
      </c>
      <c r="G24" s="14">
        <v>3</v>
      </c>
      <c r="H24" s="14">
        <v>0.7</v>
      </c>
      <c r="I24" s="14">
        <v>-3.2</v>
      </c>
      <c r="J24" s="14">
        <v>0.4</v>
      </c>
      <c r="K24" s="14">
        <v>4.3</v>
      </c>
      <c r="L24" s="14">
        <v>1</v>
      </c>
      <c r="M24" s="14">
        <v>2.2000000000000002</v>
      </c>
      <c r="N24" s="14">
        <v>1.3</v>
      </c>
      <c r="O24" s="14">
        <v>2.7</v>
      </c>
      <c r="P24" s="14">
        <v>-2.2000000000000002</v>
      </c>
      <c r="Q24" s="14">
        <v>0.7</v>
      </c>
      <c r="R24" s="14">
        <v>2.2999999999999998</v>
      </c>
      <c r="S24" s="14">
        <f>3.6</f>
        <v>3.6</v>
      </c>
      <c r="T24" s="14"/>
    </row>
    <row r="25" spans="1:20" ht="8.1" customHeight="1" x14ac:dyDescent="0.2">
      <c r="A25" s="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1:20" x14ac:dyDescent="0.2"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</row>
    <row r="28" spans="1:20" x14ac:dyDescent="0.2">
      <c r="B28" s="49"/>
      <c r="C28" s="49"/>
      <c r="D28" s="49"/>
      <c r="E28" s="49"/>
      <c r="F28" s="49"/>
      <c r="G28" s="49"/>
      <c r="J28" s="49"/>
      <c r="K28" s="49"/>
    </row>
    <row r="29" spans="1:20" x14ac:dyDescent="0.2">
      <c r="B29" s="49"/>
      <c r="C29" s="49"/>
      <c r="D29" s="49"/>
      <c r="E29" s="49"/>
      <c r="F29" s="49"/>
      <c r="G29" s="49"/>
      <c r="H29" s="49"/>
      <c r="I29" s="49"/>
      <c r="J29" s="49"/>
      <c r="K29" s="49"/>
    </row>
  </sheetData>
  <pageMargins left="0.7" right="0.7" top="0.75" bottom="0.75" header="0.3" footer="0.3"/>
  <pageSetup paperSize="9" orientation="portrait" r:id="rId1"/>
  <ignoredErrors>
    <ignoredError sqref="G16:G19 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33A8-C8B9-44CA-8632-58537BFFBC3B}">
  <dimension ref="A1:X30"/>
  <sheetViews>
    <sheetView workbookViewId="0">
      <selection activeCell="A28" sqref="A28"/>
    </sheetView>
  </sheetViews>
  <sheetFormatPr defaultColWidth="9.140625" defaultRowHeight="12.75" x14ac:dyDescent="0.2"/>
  <cols>
    <col min="1" max="1" width="46.85546875" style="2" customWidth="1"/>
    <col min="2" max="19" width="10.5703125" style="2" bestFit="1" customWidth="1"/>
    <col min="20" max="16384" width="9.140625" style="2"/>
  </cols>
  <sheetData>
    <row r="1" spans="1:24" ht="32.1" customHeight="1" x14ac:dyDescent="0.25">
      <c r="A1" s="5" t="s">
        <v>37</v>
      </c>
      <c r="B1" s="10"/>
      <c r="C1" s="10"/>
      <c r="D1" s="10"/>
      <c r="E1" s="10"/>
      <c r="F1" s="10"/>
      <c r="G1" s="10"/>
      <c r="H1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4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35"/>
      <c r="Q2" s="8"/>
      <c r="R2" s="8"/>
      <c r="S2" s="8"/>
      <c r="T2" s="8"/>
      <c r="U2" s="8"/>
      <c r="V2" s="8"/>
      <c r="W2" s="8"/>
      <c r="X2" s="8"/>
    </row>
    <row r="3" spans="1:24" x14ac:dyDescent="0.2">
      <c r="A3" s="2" t="s">
        <v>1</v>
      </c>
      <c r="B3" s="64">
        <v>45838</v>
      </c>
      <c r="C3" s="64">
        <v>45747</v>
      </c>
      <c r="D3" s="64">
        <v>45657</v>
      </c>
      <c r="E3" s="64">
        <v>45565</v>
      </c>
      <c r="F3" s="64">
        <v>45473</v>
      </c>
      <c r="G3" s="64">
        <v>45382</v>
      </c>
      <c r="H3" s="64">
        <v>45291</v>
      </c>
      <c r="I3" s="69">
        <v>45199</v>
      </c>
      <c r="J3" s="64">
        <v>45107</v>
      </c>
      <c r="K3" s="64">
        <v>45016</v>
      </c>
      <c r="L3" s="64">
        <v>44926</v>
      </c>
      <c r="M3" s="64">
        <v>44834</v>
      </c>
      <c r="N3" s="64">
        <v>44742</v>
      </c>
      <c r="O3" s="64">
        <v>44651</v>
      </c>
      <c r="P3" s="64">
        <v>44561</v>
      </c>
      <c r="Q3" s="64">
        <v>44469</v>
      </c>
      <c r="R3" s="64">
        <v>44377</v>
      </c>
      <c r="S3" s="64">
        <v>44286</v>
      </c>
      <c r="T3" s="11"/>
      <c r="U3" s="4"/>
      <c r="V3" s="4"/>
    </row>
    <row r="4" spans="1:24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4"/>
    </row>
    <row r="5" spans="1:24" x14ac:dyDescent="0.2">
      <c r="A5" s="8" t="s">
        <v>38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4"/>
      <c r="R5" s="4"/>
      <c r="S5" s="4"/>
      <c r="T5" s="4"/>
      <c r="U5" s="4"/>
      <c r="V5" s="4"/>
      <c r="W5" s="4"/>
      <c r="X5" s="4"/>
    </row>
    <row r="6" spans="1:24" x14ac:dyDescent="0.2">
      <c r="A6" s="6" t="s">
        <v>39</v>
      </c>
      <c r="B6" s="12">
        <v>4070</v>
      </c>
      <c r="C6" s="12">
        <v>4201.1000000000004</v>
      </c>
      <c r="D6" s="12">
        <v>4313.1000000000004</v>
      </c>
      <c r="E6" s="12">
        <v>4330.2</v>
      </c>
      <c r="F6" s="12">
        <v>4390.3999999999996</v>
      </c>
      <c r="G6" s="12">
        <v>4443.1000000000004</v>
      </c>
      <c r="H6" s="12">
        <v>4438</v>
      </c>
      <c r="I6" s="12">
        <v>4528.6000000000004</v>
      </c>
      <c r="J6" s="12">
        <v>4626.3</v>
      </c>
      <c r="K6" s="12">
        <v>4585.1000000000004</v>
      </c>
      <c r="L6" s="12">
        <v>4629.7</v>
      </c>
      <c r="M6" s="12">
        <v>4379.2</v>
      </c>
      <c r="N6" s="12">
        <v>4066.5</v>
      </c>
      <c r="O6" s="12">
        <v>3986.2</v>
      </c>
      <c r="P6" s="12">
        <v>3839.5</v>
      </c>
      <c r="Q6" s="12">
        <v>3672.5</v>
      </c>
      <c r="R6" s="12">
        <v>1394.2</v>
      </c>
      <c r="S6" s="12">
        <v>1412.7</v>
      </c>
      <c r="T6" s="6"/>
    </row>
    <row r="7" spans="1:24" x14ac:dyDescent="0.2">
      <c r="A7" s="6" t="s">
        <v>40</v>
      </c>
      <c r="B7" s="12">
        <v>488.2</v>
      </c>
      <c r="C7" s="12">
        <v>515.4</v>
      </c>
      <c r="D7" s="12">
        <v>546.6</v>
      </c>
      <c r="E7" s="12">
        <v>578.1</v>
      </c>
      <c r="F7" s="12">
        <v>594</v>
      </c>
      <c r="G7" s="12">
        <v>601.79999999999995</v>
      </c>
      <c r="H7" s="12">
        <v>619.1</v>
      </c>
      <c r="I7" s="12">
        <v>652.6</v>
      </c>
      <c r="J7" s="12">
        <v>680.5</v>
      </c>
      <c r="K7" s="12">
        <v>717.1</v>
      </c>
      <c r="L7" s="12">
        <v>723.9</v>
      </c>
      <c r="M7" s="12">
        <v>504.6</v>
      </c>
      <c r="N7" s="12">
        <v>500</v>
      </c>
      <c r="O7" s="12">
        <v>252.8</v>
      </c>
      <c r="P7" s="12">
        <v>290.7</v>
      </c>
      <c r="Q7" s="12">
        <v>341.4</v>
      </c>
      <c r="R7" s="12">
        <v>213.5</v>
      </c>
      <c r="S7" s="12">
        <v>236.7</v>
      </c>
      <c r="T7" s="6"/>
    </row>
    <row r="8" spans="1:24" x14ac:dyDescent="0.2">
      <c r="A8" s="6" t="s">
        <v>41</v>
      </c>
      <c r="B8" s="12">
        <v>6.9</v>
      </c>
      <c r="C8" s="12">
        <v>6.9</v>
      </c>
      <c r="D8" s="12">
        <v>7</v>
      </c>
      <c r="E8" s="12">
        <v>3.7</v>
      </c>
      <c r="F8" s="12">
        <v>3.8</v>
      </c>
      <c r="G8" s="12">
        <v>7.2</v>
      </c>
      <c r="H8" s="12">
        <v>7.2</v>
      </c>
      <c r="I8" s="12">
        <v>9.3000000000000007</v>
      </c>
      <c r="J8" s="12">
        <v>10.4</v>
      </c>
      <c r="K8" s="12">
        <v>10.3</v>
      </c>
      <c r="L8" s="12">
        <v>11.4</v>
      </c>
      <c r="M8" s="12">
        <v>10.8</v>
      </c>
      <c r="N8" s="12">
        <v>6.7</v>
      </c>
      <c r="O8" s="12">
        <v>18.5</v>
      </c>
      <c r="P8" s="12">
        <v>17</v>
      </c>
      <c r="Q8" s="12">
        <v>18.2</v>
      </c>
      <c r="R8" s="12">
        <v>15.2</v>
      </c>
      <c r="S8" s="12">
        <v>15.7</v>
      </c>
      <c r="T8" s="6"/>
    </row>
    <row r="9" spans="1:24" x14ac:dyDescent="0.2">
      <c r="A9" s="6" t="s">
        <v>42</v>
      </c>
      <c r="B9" s="12">
        <v>108.7</v>
      </c>
      <c r="C9" s="12">
        <v>111</v>
      </c>
      <c r="D9" s="12">
        <v>111.2</v>
      </c>
      <c r="E9" s="12">
        <v>111.8</v>
      </c>
      <c r="F9" s="12">
        <v>110.2</v>
      </c>
      <c r="G9" s="12">
        <v>101.7</v>
      </c>
      <c r="H9" s="12">
        <v>99.8</v>
      </c>
      <c r="I9" s="12">
        <v>100.6</v>
      </c>
      <c r="J9" s="12">
        <v>112.9</v>
      </c>
      <c r="K9" s="12">
        <v>108.1</v>
      </c>
      <c r="L9" s="12">
        <v>106.5</v>
      </c>
      <c r="M9" s="12">
        <v>105</v>
      </c>
      <c r="N9" s="12">
        <v>96.8</v>
      </c>
      <c r="O9" s="12">
        <v>96</v>
      </c>
      <c r="P9" s="12">
        <v>96.8</v>
      </c>
      <c r="Q9" s="12">
        <v>24.6</v>
      </c>
      <c r="R9" s="12">
        <v>17.8</v>
      </c>
      <c r="S9" s="12">
        <v>18.100000000000001</v>
      </c>
      <c r="T9" s="6"/>
    </row>
    <row r="10" spans="1:24" x14ac:dyDescent="0.2">
      <c r="A10" s="6" t="s">
        <v>43</v>
      </c>
      <c r="B10" s="12">
        <v>1397.9</v>
      </c>
      <c r="C10" s="12">
        <v>1521.1</v>
      </c>
      <c r="D10" s="12">
        <v>1433.6</v>
      </c>
      <c r="E10" s="12">
        <v>1488</v>
      </c>
      <c r="F10" s="12">
        <v>1836.4</v>
      </c>
      <c r="G10" s="12">
        <v>1847.1</v>
      </c>
      <c r="H10" s="12">
        <v>1734.4</v>
      </c>
      <c r="I10" s="12">
        <v>1853.4</v>
      </c>
      <c r="J10" s="12">
        <v>1693.6</v>
      </c>
      <c r="K10" s="12">
        <v>1682.6</v>
      </c>
      <c r="L10" s="12">
        <v>1636.5</v>
      </c>
      <c r="M10" s="12">
        <v>1586.2</v>
      </c>
      <c r="N10" s="12">
        <v>1470.5</v>
      </c>
      <c r="O10" s="12">
        <v>1445.7</v>
      </c>
      <c r="P10" s="12">
        <v>1240</v>
      </c>
      <c r="Q10" s="12">
        <v>1231.0999999999999</v>
      </c>
      <c r="R10" s="12">
        <v>873.5</v>
      </c>
      <c r="S10" s="12">
        <v>845.7</v>
      </c>
      <c r="T10" s="6"/>
    </row>
    <row r="11" spans="1:24" x14ac:dyDescent="0.2">
      <c r="A11" s="6" t="s">
        <v>44</v>
      </c>
      <c r="B11" s="12">
        <v>240.9</v>
      </c>
      <c r="C11" s="12">
        <v>362.7</v>
      </c>
      <c r="D11" s="12">
        <v>397.8</v>
      </c>
      <c r="E11" s="12">
        <v>358.4</v>
      </c>
      <c r="F11" s="12">
        <v>139.1</v>
      </c>
      <c r="G11" s="12">
        <v>193.4</v>
      </c>
      <c r="H11" s="12">
        <v>127.6</v>
      </c>
      <c r="I11" s="12">
        <v>101.9</v>
      </c>
      <c r="J11" s="12">
        <v>365.1</v>
      </c>
      <c r="K11" s="12">
        <v>444.6</v>
      </c>
      <c r="L11" s="12">
        <v>497.6</v>
      </c>
      <c r="M11" s="12">
        <v>638.5</v>
      </c>
      <c r="N11" s="12">
        <v>715.9</v>
      </c>
      <c r="O11" s="12">
        <v>722.8</v>
      </c>
      <c r="P11" s="12">
        <v>851.4</v>
      </c>
      <c r="Q11" s="12">
        <v>792.4</v>
      </c>
      <c r="R11" s="12">
        <v>1100.5999999999999</v>
      </c>
      <c r="S11" s="12">
        <v>704.4</v>
      </c>
      <c r="T11" s="6"/>
      <c r="U11" s="4"/>
      <c r="V11" s="4"/>
      <c r="W11" s="4"/>
      <c r="X11" s="4"/>
    </row>
    <row r="12" spans="1:24" x14ac:dyDescent="0.2">
      <c r="A12" s="6" t="s">
        <v>95</v>
      </c>
      <c r="B12" s="83">
        <v>189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8"/>
    </row>
    <row r="13" spans="1:24" x14ac:dyDescent="0.2">
      <c r="A13" s="8" t="s">
        <v>45</v>
      </c>
      <c r="B13" s="27">
        <f>SUM(B6:B12)</f>
        <v>6501.5999999999985</v>
      </c>
      <c r="C13" s="27">
        <f>SUM(C6:C11)</f>
        <v>6718.2</v>
      </c>
      <c r="D13" s="27">
        <f>SUM(D6:D11)</f>
        <v>6809.3</v>
      </c>
      <c r="E13" s="27">
        <f>SUM(E6:E11)</f>
        <v>6870.2</v>
      </c>
      <c r="F13" s="27">
        <f>SUM(F6:F11)</f>
        <v>7073.9</v>
      </c>
      <c r="G13" s="27">
        <f t="shared" ref="G13:H13" si="0">SUM(G6:G11)</f>
        <v>7194.2999999999993</v>
      </c>
      <c r="H13" s="27">
        <f t="shared" si="0"/>
        <v>7026.1</v>
      </c>
      <c r="I13" s="27">
        <f t="shared" ref="I13:J13" si="1">SUM(I6:I11)</f>
        <v>7246.4000000000015</v>
      </c>
      <c r="J13" s="27">
        <f t="shared" si="1"/>
        <v>7488.7999999999993</v>
      </c>
      <c r="K13" s="27">
        <f t="shared" ref="K13:L13" si="2">SUM(K6:K11)</f>
        <v>7547.8000000000011</v>
      </c>
      <c r="L13" s="27">
        <f t="shared" si="2"/>
        <v>7605.5999999999995</v>
      </c>
      <c r="M13" s="27">
        <f t="shared" ref="M13:N13" si="3">SUM(M6:M11)</f>
        <v>7224.3</v>
      </c>
      <c r="N13" s="27">
        <f t="shared" si="3"/>
        <v>6856.4</v>
      </c>
      <c r="O13" s="27">
        <f t="shared" ref="O13:R13" si="4">SUM(O6:O11)</f>
        <v>6522</v>
      </c>
      <c r="P13" s="27">
        <f t="shared" si="4"/>
        <v>6335.4</v>
      </c>
      <c r="Q13" s="27">
        <f t="shared" si="4"/>
        <v>6080.1999999999989</v>
      </c>
      <c r="R13" s="27">
        <f t="shared" si="4"/>
        <v>3614.7999999999997</v>
      </c>
      <c r="S13" s="27">
        <f>SUM(S6:S11)</f>
        <v>3233.3</v>
      </c>
      <c r="T13" s="8"/>
    </row>
    <row r="14" spans="1:24" x14ac:dyDescent="0.2">
      <c r="A14" s="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8"/>
    </row>
    <row r="15" spans="1:24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4" x14ac:dyDescent="0.2">
      <c r="A16" s="8" t="s">
        <v>46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x14ac:dyDescent="0.2">
      <c r="A17" s="6" t="s">
        <v>47</v>
      </c>
      <c r="B17" s="12">
        <v>27.4</v>
      </c>
      <c r="C17" s="12">
        <v>27.4</v>
      </c>
      <c r="D17" s="12">
        <v>27.4</v>
      </c>
      <c r="E17" s="12">
        <v>27.4</v>
      </c>
      <c r="F17" s="12">
        <v>27.4</v>
      </c>
      <c r="G17" s="12">
        <v>27.4</v>
      </c>
      <c r="H17" s="12">
        <v>27.4</v>
      </c>
      <c r="I17" s="12">
        <v>27.4</v>
      </c>
      <c r="J17" s="12">
        <v>27.4</v>
      </c>
      <c r="K17" s="12">
        <v>27.4</v>
      </c>
      <c r="L17" s="12">
        <v>27.4</v>
      </c>
      <c r="M17" s="12">
        <v>27.4</v>
      </c>
      <c r="N17" s="12">
        <v>27.4</v>
      </c>
      <c r="O17" s="12">
        <v>27.4</v>
      </c>
      <c r="P17" s="12">
        <v>27.4</v>
      </c>
      <c r="Q17" s="12">
        <v>27.4</v>
      </c>
      <c r="R17" s="12">
        <v>21.6</v>
      </c>
      <c r="S17" s="12">
        <v>19.8</v>
      </c>
      <c r="T17" s="6"/>
    </row>
    <row r="18" spans="1:24" x14ac:dyDescent="0.2">
      <c r="A18" s="6" t="s">
        <v>48</v>
      </c>
      <c r="B18" s="12">
        <v>2900.3</v>
      </c>
      <c r="C18" s="12">
        <v>2870.9</v>
      </c>
      <c r="D18" s="12">
        <v>2962.2</v>
      </c>
      <c r="E18" s="12">
        <v>2922.9</v>
      </c>
      <c r="F18" s="12">
        <v>2963.4</v>
      </c>
      <c r="G18" s="12">
        <v>2981.1</v>
      </c>
      <c r="H18" s="12">
        <v>2918.3</v>
      </c>
      <c r="I18" s="12">
        <v>2998.1</v>
      </c>
      <c r="J18" s="12">
        <v>3046.2</v>
      </c>
      <c r="K18" s="12">
        <v>2945.1</v>
      </c>
      <c r="L18" s="12">
        <v>2976.1</v>
      </c>
      <c r="M18" s="12">
        <v>2920.5</v>
      </c>
      <c r="N18" s="12">
        <v>2888.6</v>
      </c>
      <c r="O18" s="12">
        <v>2883.1</v>
      </c>
      <c r="P18" s="12">
        <v>2832</v>
      </c>
      <c r="Q18" s="12">
        <v>3079.3</v>
      </c>
      <c r="R18" s="12">
        <v>716.1</v>
      </c>
      <c r="S18" s="12">
        <v>791.3</v>
      </c>
      <c r="T18" s="6"/>
      <c r="V18" s="4"/>
      <c r="W18" s="4"/>
      <c r="X18" s="4"/>
    </row>
    <row r="19" spans="1:24" x14ac:dyDescent="0.2">
      <c r="A19" s="6" t="s">
        <v>49</v>
      </c>
      <c r="B19" s="12">
        <v>1099.2</v>
      </c>
      <c r="C19" s="12">
        <v>1186.0999999999999</v>
      </c>
      <c r="D19" s="12">
        <v>1149</v>
      </c>
      <c r="E19" s="12">
        <v>1122.8</v>
      </c>
      <c r="F19" s="12">
        <v>1130</v>
      </c>
      <c r="G19" s="12">
        <v>1264.5</v>
      </c>
      <c r="H19" s="12">
        <v>1205.3</v>
      </c>
      <c r="I19" s="12">
        <v>1124.0999999999999</v>
      </c>
      <c r="J19" s="12">
        <v>1200.5999999999999</v>
      </c>
      <c r="K19" s="12">
        <v>1286.5999999999999</v>
      </c>
      <c r="L19" s="12">
        <v>1183</v>
      </c>
      <c r="M19" s="12">
        <v>1181.5</v>
      </c>
      <c r="N19" s="12">
        <v>1167.5999999999999</v>
      </c>
      <c r="O19" s="12">
        <v>1142.4000000000001</v>
      </c>
      <c r="P19" s="12">
        <v>1025.3</v>
      </c>
      <c r="Q19" s="12">
        <v>622.29999999999995</v>
      </c>
      <c r="R19" s="12">
        <v>1330.3</v>
      </c>
      <c r="S19" s="12">
        <v>894.6</v>
      </c>
      <c r="T19" s="6"/>
    </row>
    <row r="20" spans="1:24" ht="25.5" x14ac:dyDescent="0.2">
      <c r="A20" s="36" t="s">
        <v>50</v>
      </c>
      <c r="B20" s="29">
        <f t="shared" ref="B20:D20" si="5">SUM(B17:B19)</f>
        <v>4026.9000000000005</v>
      </c>
      <c r="C20" s="29">
        <f t="shared" ref="C20" si="6">SUM(C17:C19)</f>
        <v>4084.4</v>
      </c>
      <c r="D20" s="29">
        <f t="shared" si="5"/>
        <v>4138.6000000000004</v>
      </c>
      <c r="E20" s="29">
        <f t="shared" ref="E20:F20" si="7">SUM(E17:E19)</f>
        <v>4073.1000000000004</v>
      </c>
      <c r="F20" s="29">
        <f t="shared" si="7"/>
        <v>4120.8</v>
      </c>
      <c r="G20" s="29">
        <f t="shared" ref="G20:H20" si="8">SUM(G17:G19)</f>
        <v>4273</v>
      </c>
      <c r="H20" s="29">
        <f t="shared" si="8"/>
        <v>4151</v>
      </c>
      <c r="I20" s="29">
        <f t="shared" ref="I20:J20" si="9">SUM(I17:I19)</f>
        <v>4149.6000000000004</v>
      </c>
      <c r="J20" s="29">
        <f t="shared" si="9"/>
        <v>4274.2</v>
      </c>
      <c r="K20" s="29">
        <f t="shared" ref="K20:L20" si="10">SUM(K17:K19)</f>
        <v>4259.1000000000004</v>
      </c>
      <c r="L20" s="29">
        <f t="shared" si="10"/>
        <v>4186.5</v>
      </c>
      <c r="M20" s="29">
        <f t="shared" ref="M20:N20" si="11">SUM(M17:M19)</f>
        <v>4129.3999999999996</v>
      </c>
      <c r="N20" s="29">
        <f t="shared" si="11"/>
        <v>4083.6</v>
      </c>
      <c r="O20" s="29">
        <f t="shared" ref="O20:R20" si="12">SUM(O17:O19)</f>
        <v>4052.9</v>
      </c>
      <c r="P20" s="29">
        <f t="shared" si="12"/>
        <v>3884.7</v>
      </c>
      <c r="Q20" s="29">
        <f t="shared" si="12"/>
        <v>3729</v>
      </c>
      <c r="R20" s="29">
        <f t="shared" si="12"/>
        <v>2068</v>
      </c>
      <c r="S20" s="29">
        <f>SUM(S17:S19)</f>
        <v>1705.6999999999998</v>
      </c>
      <c r="T20" s="8"/>
    </row>
    <row r="21" spans="1:24" x14ac:dyDescent="0.2">
      <c r="A21" s="6" t="s">
        <v>51</v>
      </c>
      <c r="B21" s="12">
        <v>-4.5</v>
      </c>
      <c r="C21" s="12">
        <v>0.4</v>
      </c>
      <c r="D21" s="12">
        <v>-0.9</v>
      </c>
      <c r="E21" s="12">
        <v>5.9</v>
      </c>
      <c r="F21" s="12">
        <v>10.3</v>
      </c>
      <c r="G21" s="12">
        <v>17.8</v>
      </c>
      <c r="H21" s="12">
        <v>14.7</v>
      </c>
      <c r="I21" s="12">
        <v>14.5</v>
      </c>
      <c r="J21" s="12">
        <v>14.8</v>
      </c>
      <c r="K21" s="12">
        <v>24.6</v>
      </c>
      <c r="L21" s="12">
        <v>21.2</v>
      </c>
      <c r="M21" s="12">
        <v>7.5</v>
      </c>
      <c r="N21" s="12">
        <v>0.2</v>
      </c>
      <c r="O21" s="12">
        <v>10.3</v>
      </c>
      <c r="P21" s="12">
        <v>7.7</v>
      </c>
      <c r="Q21" s="12">
        <v>12.6</v>
      </c>
      <c r="R21" s="12">
        <v>11.8</v>
      </c>
      <c r="S21" s="12">
        <v>18.899999999999999</v>
      </c>
      <c r="T21" s="6"/>
    </row>
    <row r="22" spans="1:24" x14ac:dyDescent="0.2">
      <c r="A22" s="8" t="s">
        <v>52</v>
      </c>
      <c r="B22" s="13">
        <f t="shared" ref="B22:D22" si="13">SUM(B20:B21)</f>
        <v>4022.4000000000005</v>
      </c>
      <c r="C22" s="13">
        <f t="shared" ref="C22" si="14">SUM(C20:C21)</f>
        <v>4084.8</v>
      </c>
      <c r="D22" s="13">
        <f t="shared" si="13"/>
        <v>4137.7000000000007</v>
      </c>
      <c r="E22" s="13">
        <f t="shared" ref="E22:F22" si="15">SUM(E20:E21)</f>
        <v>4079.0000000000005</v>
      </c>
      <c r="F22" s="13">
        <f t="shared" si="15"/>
        <v>4131.1000000000004</v>
      </c>
      <c r="G22" s="13">
        <f t="shared" ref="G22:H22" si="16">SUM(G20:G21)</f>
        <v>4290.8</v>
      </c>
      <c r="H22" s="13">
        <f t="shared" si="16"/>
        <v>4165.7</v>
      </c>
      <c r="I22" s="13">
        <f t="shared" ref="I22:J22" si="17">SUM(I20:I21)</f>
        <v>4164.1000000000004</v>
      </c>
      <c r="J22" s="13">
        <f t="shared" si="17"/>
        <v>4289</v>
      </c>
      <c r="K22" s="13">
        <f t="shared" ref="K22:L22" si="18">SUM(K20:K21)</f>
        <v>4283.7000000000007</v>
      </c>
      <c r="L22" s="13">
        <f t="shared" si="18"/>
        <v>4207.7</v>
      </c>
      <c r="M22" s="13">
        <f t="shared" ref="M22:N22" si="19">SUM(M20:M21)</f>
        <v>4136.8999999999996</v>
      </c>
      <c r="N22" s="13">
        <f t="shared" si="19"/>
        <v>4083.7999999999997</v>
      </c>
      <c r="O22" s="13">
        <f t="shared" ref="O22:R22" si="20">SUM(O20:O21)</f>
        <v>4063.2000000000003</v>
      </c>
      <c r="P22" s="13">
        <f t="shared" si="20"/>
        <v>3892.3999999999996</v>
      </c>
      <c r="Q22" s="13">
        <f t="shared" si="20"/>
        <v>3741.6</v>
      </c>
      <c r="R22" s="13">
        <f t="shared" si="20"/>
        <v>2079.8000000000002</v>
      </c>
      <c r="S22" s="13">
        <f>SUM(S20:S21)</f>
        <v>1724.6</v>
      </c>
      <c r="T22" s="8"/>
    </row>
    <row r="23" spans="1:24" x14ac:dyDescent="0.2">
      <c r="A23" s="6" t="s">
        <v>53</v>
      </c>
      <c r="B23" s="12">
        <v>184.3</v>
      </c>
      <c r="C23" s="12">
        <v>193.3</v>
      </c>
      <c r="D23" s="12">
        <v>203.8</v>
      </c>
      <c r="E23" s="12">
        <v>218.9</v>
      </c>
      <c r="F23" s="12">
        <v>226.9</v>
      </c>
      <c r="G23" s="12">
        <v>235.9</v>
      </c>
      <c r="H23" s="12">
        <v>238.8</v>
      </c>
      <c r="I23" s="12">
        <v>254.7</v>
      </c>
      <c r="J23" s="12">
        <v>265</v>
      </c>
      <c r="K23" s="12">
        <v>269.2</v>
      </c>
      <c r="L23" s="12">
        <v>276.5</v>
      </c>
      <c r="M23" s="12">
        <v>261.3</v>
      </c>
      <c r="N23" s="12">
        <v>239.5</v>
      </c>
      <c r="O23" s="12">
        <v>235.4</v>
      </c>
      <c r="P23" s="12">
        <v>229.9</v>
      </c>
      <c r="Q23" s="12">
        <v>225.8</v>
      </c>
      <c r="R23" s="12">
        <v>93.5</v>
      </c>
      <c r="S23" s="12">
        <v>92.4</v>
      </c>
      <c r="T23" s="6"/>
    </row>
    <row r="24" spans="1:24" x14ac:dyDescent="0.2">
      <c r="A24" s="6" t="s">
        <v>54</v>
      </c>
      <c r="B24" s="12">
        <v>737.1</v>
      </c>
      <c r="C24" s="12">
        <v>835.2</v>
      </c>
      <c r="D24" s="12">
        <v>863.1</v>
      </c>
      <c r="E24" s="12">
        <v>993.4</v>
      </c>
      <c r="F24" s="12">
        <v>902.8</v>
      </c>
      <c r="G24" s="12">
        <v>916.8</v>
      </c>
      <c r="H24" s="12">
        <v>936.1</v>
      </c>
      <c r="I24" s="12">
        <v>1049.5999999999999</v>
      </c>
      <c r="J24" s="12">
        <v>1168.4000000000001</v>
      </c>
      <c r="K24" s="12">
        <v>1184.7</v>
      </c>
      <c r="L24" s="12">
        <v>1303.3</v>
      </c>
      <c r="M24" s="12">
        <v>1259.7</v>
      </c>
      <c r="N24" s="12">
        <v>1080.5999999999999</v>
      </c>
      <c r="O24" s="12">
        <v>298.5</v>
      </c>
      <c r="P24" s="12">
        <v>286.3</v>
      </c>
      <c r="Q24" s="12">
        <v>326.5</v>
      </c>
      <c r="R24" s="12">
        <v>244.9</v>
      </c>
      <c r="S24" s="12">
        <v>326.10000000000002</v>
      </c>
      <c r="T24" s="6"/>
    </row>
    <row r="25" spans="1:24" x14ac:dyDescent="0.2">
      <c r="A25" s="6" t="s">
        <v>55</v>
      </c>
      <c r="B25" s="12">
        <v>150.69999999999999</v>
      </c>
      <c r="C25" s="12">
        <v>153</v>
      </c>
      <c r="D25" s="12">
        <v>158.9</v>
      </c>
      <c r="E25" s="12">
        <v>156.80000000000001</v>
      </c>
      <c r="F25" s="12">
        <v>153.69999999999999</v>
      </c>
      <c r="G25" s="12">
        <v>160.69999999999999</v>
      </c>
      <c r="H25" s="12">
        <v>159.6</v>
      </c>
      <c r="I25" s="12">
        <v>183.8</v>
      </c>
      <c r="J25" s="12">
        <v>213.2</v>
      </c>
      <c r="K25" s="12">
        <v>297.39999999999998</v>
      </c>
      <c r="L25" s="12">
        <v>291.39999999999998</v>
      </c>
      <c r="M25" s="12">
        <v>206.9</v>
      </c>
      <c r="N25" s="12">
        <v>110.5</v>
      </c>
      <c r="O25" s="12">
        <v>608.29999999999995</v>
      </c>
      <c r="P25" s="12">
        <v>606.6</v>
      </c>
      <c r="Q25" s="12">
        <v>624.6</v>
      </c>
      <c r="R25" s="12">
        <v>295.8</v>
      </c>
      <c r="S25" s="12">
        <v>237.9</v>
      </c>
      <c r="T25" s="6"/>
    </row>
    <row r="26" spans="1:24" x14ac:dyDescent="0.2">
      <c r="A26" s="6" t="s">
        <v>56</v>
      </c>
      <c r="B26" s="12">
        <v>1359.4</v>
      </c>
      <c r="C26" s="12">
        <v>1451.9</v>
      </c>
      <c r="D26" s="12">
        <v>1445.8</v>
      </c>
      <c r="E26" s="12">
        <v>1422.1</v>
      </c>
      <c r="F26" s="12">
        <v>1659.4</v>
      </c>
      <c r="G26" s="12">
        <v>1590.1</v>
      </c>
      <c r="H26" s="12">
        <v>1525.9</v>
      </c>
      <c r="I26" s="12">
        <v>1594.2</v>
      </c>
      <c r="J26" s="12">
        <v>1553.2</v>
      </c>
      <c r="K26" s="12">
        <v>1512.8</v>
      </c>
      <c r="L26" s="12">
        <v>1526.7</v>
      </c>
      <c r="M26" s="12">
        <v>1359.5</v>
      </c>
      <c r="N26" s="12">
        <v>1342</v>
      </c>
      <c r="O26" s="12">
        <v>1316.6</v>
      </c>
      <c r="P26" s="12">
        <v>1320.2</v>
      </c>
      <c r="Q26" s="12">
        <v>1161.7</v>
      </c>
      <c r="R26" s="12">
        <v>900.8</v>
      </c>
      <c r="S26" s="12">
        <v>852.3</v>
      </c>
      <c r="T26" s="6"/>
    </row>
    <row r="27" spans="1:24" x14ac:dyDescent="0.2">
      <c r="A27" s="2" t="s">
        <v>96</v>
      </c>
      <c r="B27" s="2">
        <v>47.7</v>
      </c>
    </row>
    <row r="28" spans="1:24" x14ac:dyDescent="0.2">
      <c r="A28" s="7" t="s">
        <v>57</v>
      </c>
      <c r="B28" s="13">
        <f>SUM(B22:B27)</f>
        <v>6501.6000000000013</v>
      </c>
      <c r="C28" s="13">
        <f>SUM(C22:C26)</f>
        <v>6718.2000000000007</v>
      </c>
      <c r="D28" s="13">
        <f>SUM(D22:D26)+0.1</f>
        <v>6809.4000000000015</v>
      </c>
      <c r="E28" s="13">
        <f t="shared" ref="E28:F28" si="21">SUM(E22:E26)</f>
        <v>6870.2000000000007</v>
      </c>
      <c r="F28" s="13">
        <f t="shared" si="21"/>
        <v>7073.9</v>
      </c>
      <c r="G28" s="13">
        <f t="shared" ref="G28:H28" si="22">SUM(G22:G26)</f>
        <v>7194.2999999999993</v>
      </c>
      <c r="H28" s="13">
        <f t="shared" si="22"/>
        <v>7026.1</v>
      </c>
      <c r="I28" s="13">
        <f t="shared" ref="I28:J28" si="23">SUM(I22:I26)</f>
        <v>7246.4</v>
      </c>
      <c r="J28" s="13">
        <f t="shared" si="23"/>
        <v>7488.7999999999993</v>
      </c>
      <c r="K28" s="13">
        <f t="shared" ref="K28:L28" si="24">SUM(K22:K26)</f>
        <v>7547.8</v>
      </c>
      <c r="L28" s="13">
        <f t="shared" si="24"/>
        <v>7605.5999999999995</v>
      </c>
      <c r="M28" s="13">
        <f t="shared" ref="M28:N28" si="25">SUM(M22:M26)</f>
        <v>7224.2999999999993</v>
      </c>
      <c r="N28" s="13">
        <f t="shared" si="25"/>
        <v>6856.4</v>
      </c>
      <c r="O28" s="13">
        <f t="shared" ref="O28:R28" si="26">SUM(O22:O26)</f>
        <v>6522</v>
      </c>
      <c r="P28" s="13">
        <f t="shared" si="26"/>
        <v>6335.4</v>
      </c>
      <c r="Q28" s="13">
        <f t="shared" si="26"/>
        <v>6080.2</v>
      </c>
      <c r="R28" s="13">
        <f t="shared" si="26"/>
        <v>3614.8</v>
      </c>
      <c r="S28" s="13">
        <f>SUM(S22:S26)</f>
        <v>3233.3</v>
      </c>
      <c r="T28" s="7"/>
      <c r="U28" s="4"/>
      <c r="V28" s="4"/>
      <c r="W28" s="4"/>
      <c r="X28" s="4"/>
    </row>
    <row r="30" spans="1:24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1DD87-8F9D-42FD-8ED9-004E49E1FAD5}">
  <dimension ref="A1:T17"/>
  <sheetViews>
    <sheetView workbookViewId="0">
      <selection activeCell="B14" sqref="B14"/>
    </sheetView>
  </sheetViews>
  <sheetFormatPr defaultColWidth="9.140625" defaultRowHeight="12.75" customHeight="1" x14ac:dyDescent="0.2"/>
  <cols>
    <col min="1" max="1" width="53.85546875" style="16" customWidth="1"/>
    <col min="2" max="16384" width="9.140625" style="16"/>
  </cols>
  <sheetData>
    <row r="1" spans="1:20" s="2" customFormat="1" ht="32.1" customHeight="1" x14ac:dyDescent="0.25">
      <c r="A1" s="5" t="s">
        <v>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0" x14ac:dyDescent="0.2">
      <c r="A3" s="6" t="s">
        <v>1</v>
      </c>
      <c r="B3" s="11" t="s">
        <v>94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</row>
    <row r="4" spans="1:20" x14ac:dyDescent="0.2">
      <c r="A4" s="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x14ac:dyDescent="0.2">
      <c r="A5" s="6" t="s">
        <v>59</v>
      </c>
      <c r="B5" s="28">
        <v>50</v>
      </c>
      <c r="C5" s="28">
        <f>36.1+55.9</f>
        <v>92</v>
      </c>
      <c r="D5" s="28">
        <v>141.19999999999999</v>
      </c>
      <c r="E5" s="28">
        <v>71</v>
      </c>
      <c r="F5" s="28">
        <v>74.7</v>
      </c>
      <c r="G5" s="28">
        <v>77.599999999999994</v>
      </c>
      <c r="H5" s="28">
        <v>184.6</v>
      </c>
      <c r="I5" s="28">
        <v>123.9</v>
      </c>
      <c r="J5" s="28">
        <v>59.2</v>
      </c>
      <c r="K5" s="28">
        <v>146.1</v>
      </c>
      <c r="L5" s="28">
        <v>250.1</v>
      </c>
      <c r="M5" s="28">
        <v>74</v>
      </c>
      <c r="N5" s="28">
        <v>99.5</v>
      </c>
      <c r="O5" s="28">
        <v>110</v>
      </c>
      <c r="P5" s="28">
        <v>214.5</v>
      </c>
      <c r="Q5" s="28">
        <v>125.1</v>
      </c>
      <c r="R5" s="28">
        <v>65.5</v>
      </c>
      <c r="S5" s="28">
        <v>107.5</v>
      </c>
    </row>
    <row r="6" spans="1:20" x14ac:dyDescent="0.2">
      <c r="A6" s="6" t="s">
        <v>60</v>
      </c>
      <c r="B6" s="28">
        <v>-5.4</v>
      </c>
      <c r="C6" s="28">
        <v>-55.9</v>
      </c>
      <c r="D6" s="28">
        <v>116.2</v>
      </c>
      <c r="E6" s="28">
        <v>99.8</v>
      </c>
      <c r="F6" s="28">
        <v>21.6</v>
      </c>
      <c r="G6" s="28">
        <v>24</v>
      </c>
      <c r="H6" s="28">
        <v>86.7</v>
      </c>
      <c r="I6" s="28">
        <v>-223.8</v>
      </c>
      <c r="J6" s="28">
        <v>62.7</v>
      </c>
      <c r="K6" s="28">
        <v>-39.6</v>
      </c>
      <c r="L6" s="28">
        <v>69.3</v>
      </c>
      <c r="M6" s="28">
        <v>-54</v>
      </c>
      <c r="N6" s="28">
        <v>31.2</v>
      </c>
      <c r="O6" s="28">
        <v>-104.8</v>
      </c>
      <c r="P6" s="28">
        <v>52.8</v>
      </c>
      <c r="Q6" s="28">
        <v>-58.6</v>
      </c>
      <c r="R6" s="28">
        <v>9</v>
      </c>
      <c r="S6" s="28">
        <v>-53</v>
      </c>
    </row>
    <row r="7" spans="1:20" ht="18.600000000000001" customHeight="1" x14ac:dyDescent="0.2">
      <c r="A7" s="48" t="s">
        <v>61</v>
      </c>
      <c r="B7" s="29">
        <f>SUM(B5:B6)</f>
        <v>44.6</v>
      </c>
      <c r="C7" s="29">
        <f>SUM(C5:C6)</f>
        <v>36.1</v>
      </c>
      <c r="D7" s="29">
        <f>SUM(D5:D6)</f>
        <v>257.39999999999998</v>
      </c>
      <c r="E7" s="29">
        <f>SUM(E5:E6)-0.1</f>
        <v>170.70000000000002</v>
      </c>
      <c r="F7" s="29">
        <f>SUM(F5:F6)+0.1</f>
        <v>96.4</v>
      </c>
      <c r="G7" s="29">
        <f t="shared" ref="G7:S7" si="0">SUM(G5:G6)</f>
        <v>101.6</v>
      </c>
      <c r="H7" s="29">
        <f t="shared" si="0"/>
        <v>271.3</v>
      </c>
      <c r="I7" s="29">
        <f t="shared" si="0"/>
        <v>-99.9</v>
      </c>
      <c r="J7" s="29">
        <f t="shared" si="0"/>
        <v>121.9</v>
      </c>
      <c r="K7" s="29">
        <f t="shared" si="0"/>
        <v>106.5</v>
      </c>
      <c r="L7" s="29">
        <f t="shared" si="0"/>
        <v>319.39999999999998</v>
      </c>
      <c r="M7" s="29">
        <f t="shared" si="0"/>
        <v>20</v>
      </c>
      <c r="N7" s="29">
        <f t="shared" si="0"/>
        <v>130.69999999999999</v>
      </c>
      <c r="O7" s="29">
        <f t="shared" si="0"/>
        <v>5.2000000000000028</v>
      </c>
      <c r="P7" s="29">
        <f t="shared" si="0"/>
        <v>267.3</v>
      </c>
      <c r="Q7" s="29">
        <f t="shared" si="0"/>
        <v>66.5</v>
      </c>
      <c r="R7" s="29">
        <f t="shared" si="0"/>
        <v>74.5</v>
      </c>
      <c r="S7" s="29">
        <f t="shared" si="0"/>
        <v>54.5</v>
      </c>
    </row>
    <row r="8" spans="1:20" x14ac:dyDescent="0.2">
      <c r="A8" s="6" t="s">
        <v>62</v>
      </c>
      <c r="B8" s="28">
        <v>-3.7</v>
      </c>
      <c r="C8" s="28">
        <v>-2.8</v>
      </c>
      <c r="D8" s="28">
        <v>-4.0999999999999996</v>
      </c>
      <c r="E8" s="28">
        <v>-7</v>
      </c>
      <c r="F8" s="28">
        <v>-24.9</v>
      </c>
      <c r="G8" s="28">
        <v>-4.2</v>
      </c>
      <c r="H8" s="28">
        <v>-17.2</v>
      </c>
      <c r="I8" s="28">
        <v>-9.3000000000000007</v>
      </c>
      <c r="J8" s="28">
        <v>-159.19999999999999</v>
      </c>
      <c r="K8" s="28">
        <v>-21.8</v>
      </c>
      <c r="L8" s="28">
        <v>-233.8</v>
      </c>
      <c r="M8" s="28">
        <v>-313.60000000000002</v>
      </c>
      <c r="N8" s="28">
        <v>-99.3</v>
      </c>
      <c r="O8" s="28">
        <v>-104.2</v>
      </c>
      <c r="P8" s="28">
        <v>-169.9</v>
      </c>
      <c r="Q8" s="28">
        <v>-230.6</v>
      </c>
      <c r="R8" s="28">
        <v>-1.8</v>
      </c>
      <c r="S8" s="28">
        <v>-9.6</v>
      </c>
    </row>
    <row r="9" spans="1:20" ht="14.1" customHeight="1" x14ac:dyDescent="0.2">
      <c r="A9" s="6" t="s">
        <v>63</v>
      </c>
      <c r="B9" s="28">
        <v>-177.6</v>
      </c>
      <c r="C9" s="28">
        <v>-39.200000000000003</v>
      </c>
      <c r="D9" s="28">
        <v>-227.2</v>
      </c>
      <c r="E9" s="28">
        <v>55.5</v>
      </c>
      <c r="F9" s="28">
        <v>-119.3</v>
      </c>
      <c r="G9" s="28">
        <v>-36.9</v>
      </c>
      <c r="H9" s="28">
        <v>-247.5</v>
      </c>
      <c r="I9" s="28">
        <v>-136.5</v>
      </c>
      <c r="J9" s="28">
        <v>-53</v>
      </c>
      <c r="K9" s="28">
        <v>-138.69999999999999</v>
      </c>
      <c r="L9" s="28">
        <v>-232.6</v>
      </c>
      <c r="M9" s="28">
        <v>217.5</v>
      </c>
      <c r="N9" s="28">
        <v>-42.4</v>
      </c>
      <c r="O9" s="28">
        <v>-30.6</v>
      </c>
      <c r="P9" s="28">
        <v>-34.6</v>
      </c>
      <c r="Q9" s="28">
        <v>-144.19999999999999</v>
      </c>
      <c r="R9" s="28">
        <v>323.10000000000002</v>
      </c>
      <c r="S9" s="28">
        <v>-17.7</v>
      </c>
    </row>
    <row r="10" spans="1:20" ht="18.600000000000001" customHeight="1" x14ac:dyDescent="0.2">
      <c r="A10" s="1" t="s">
        <v>64</v>
      </c>
      <c r="B10" s="29">
        <f>+SUM(B7:B9)</f>
        <v>-136.69999999999999</v>
      </c>
      <c r="C10" s="29">
        <f>+SUM(C7:C9)</f>
        <v>-5.8999999999999986</v>
      </c>
      <c r="D10" s="29">
        <f>+SUM(D7:D9)</f>
        <v>26.099999999999994</v>
      </c>
      <c r="E10" s="29">
        <f>+SUM(E7:E9)</f>
        <v>219.20000000000002</v>
      </c>
      <c r="F10" s="29">
        <f>+SUM(F7:F9)-0.1</f>
        <v>-47.9</v>
      </c>
      <c r="G10" s="29">
        <f t="shared" ref="G10:H10" si="1">+SUM(G7:G9)</f>
        <v>60.499999999999993</v>
      </c>
      <c r="H10" s="29">
        <f t="shared" si="1"/>
        <v>6.6000000000000227</v>
      </c>
      <c r="I10" s="29">
        <f t="shared" ref="I10:J10" si="2">+SUM(I7:I9)</f>
        <v>-245.7</v>
      </c>
      <c r="J10" s="29">
        <f t="shared" si="2"/>
        <v>-90.299999999999983</v>
      </c>
      <c r="K10" s="29">
        <f t="shared" ref="K10:P10" si="3">+SUM(K7:K9)</f>
        <v>-53.999999999999986</v>
      </c>
      <c r="L10" s="29">
        <f t="shared" si="3"/>
        <v>-147.00000000000003</v>
      </c>
      <c r="M10" s="29">
        <f t="shared" si="3"/>
        <v>-76.100000000000023</v>
      </c>
      <c r="N10" s="29">
        <f t="shared" si="3"/>
        <v>-11.000000000000007</v>
      </c>
      <c r="O10" s="29">
        <f t="shared" si="3"/>
        <v>-129.6</v>
      </c>
      <c r="P10" s="29">
        <f t="shared" si="3"/>
        <v>62.800000000000004</v>
      </c>
      <c r="Q10" s="29">
        <f t="shared" ref="Q10:S10" si="4">+SUM(Q7:Q9)</f>
        <v>-308.29999999999995</v>
      </c>
      <c r="R10" s="29">
        <f t="shared" si="4"/>
        <v>395.8</v>
      </c>
      <c r="S10" s="29">
        <f t="shared" si="4"/>
        <v>27.2</v>
      </c>
    </row>
    <row r="11" spans="1:20" x14ac:dyDescent="0.2">
      <c r="A11" s="6" t="s">
        <v>65</v>
      </c>
      <c r="B11" s="28">
        <v>362.7</v>
      </c>
      <c r="C11" s="28">
        <v>397.8</v>
      </c>
      <c r="D11" s="28">
        <v>358.4</v>
      </c>
      <c r="E11" s="28">
        <v>139.1</v>
      </c>
      <c r="F11" s="28">
        <v>193.4</v>
      </c>
      <c r="G11" s="28">
        <v>127.6</v>
      </c>
      <c r="H11" s="28">
        <v>101.9</v>
      </c>
      <c r="I11" s="28">
        <v>365.1</v>
      </c>
      <c r="J11" s="28">
        <v>444.6</v>
      </c>
      <c r="K11" s="28">
        <v>497.7</v>
      </c>
      <c r="L11" s="28">
        <v>638.5</v>
      </c>
      <c r="M11" s="28">
        <v>715.9</v>
      </c>
      <c r="N11" s="28">
        <v>722.8</v>
      </c>
      <c r="O11" s="28">
        <v>851.4</v>
      </c>
      <c r="P11" s="28">
        <v>792.4</v>
      </c>
      <c r="Q11" s="28">
        <v>1100.5999999999999</v>
      </c>
      <c r="R11" s="28">
        <v>704.4</v>
      </c>
      <c r="S11" s="28">
        <v>675.6</v>
      </c>
    </row>
    <row r="12" spans="1:20" x14ac:dyDescent="0.2">
      <c r="A12" s="6" t="s">
        <v>66</v>
      </c>
      <c r="B12" s="28">
        <v>14.9</v>
      </c>
      <c r="C12" s="28">
        <v>-29.3</v>
      </c>
      <c r="D12" s="28">
        <v>13.2</v>
      </c>
      <c r="E12" s="28">
        <v>0.2</v>
      </c>
      <c r="F12" s="28">
        <v>-6.5</v>
      </c>
      <c r="G12" s="28">
        <v>5.3</v>
      </c>
      <c r="H12" s="28">
        <v>19.100000000000001</v>
      </c>
      <c r="I12" s="28">
        <v>-17.5</v>
      </c>
      <c r="J12" s="28">
        <v>10.8</v>
      </c>
      <c r="K12" s="28">
        <v>0.9</v>
      </c>
      <c r="L12" s="28">
        <v>6.1</v>
      </c>
      <c r="M12" s="28">
        <v>-1.3</v>
      </c>
      <c r="N12" s="28">
        <v>4.0999999999999996</v>
      </c>
      <c r="O12" s="28">
        <v>1</v>
      </c>
      <c r="P12" s="28">
        <v>-3.8</v>
      </c>
      <c r="Q12" s="28">
        <v>0.1</v>
      </c>
      <c r="R12" s="28">
        <v>0.4</v>
      </c>
      <c r="S12" s="28">
        <v>1.6</v>
      </c>
    </row>
    <row r="13" spans="1:20" ht="18.600000000000001" customHeight="1" x14ac:dyDescent="0.2">
      <c r="A13" s="1" t="s">
        <v>67</v>
      </c>
      <c r="B13" s="29">
        <f>B10+B11+B12</f>
        <v>240.9</v>
      </c>
      <c r="C13" s="29">
        <f>C10+C11+C12+0.1</f>
        <v>362.70000000000005</v>
      </c>
      <c r="D13" s="29">
        <f>D10+D11+D12+0.1</f>
        <v>397.8</v>
      </c>
      <c r="E13" s="29">
        <f>E10+E11+E12-0.1</f>
        <v>358.4</v>
      </c>
      <c r="F13" s="29">
        <f>F10+F11+F12+0.1</f>
        <v>139.1</v>
      </c>
      <c r="G13" s="29">
        <f t="shared" ref="G13:H13" si="5">G10+G11+G12</f>
        <v>193.4</v>
      </c>
      <c r="H13" s="29">
        <f t="shared" si="5"/>
        <v>127.60000000000002</v>
      </c>
      <c r="I13" s="29">
        <f t="shared" ref="I13:J13" si="6">I10+I11+I12</f>
        <v>101.90000000000003</v>
      </c>
      <c r="J13" s="29">
        <f t="shared" si="6"/>
        <v>365.10000000000008</v>
      </c>
      <c r="K13" s="29">
        <f t="shared" ref="K13:P13" si="7">K10+K11+K12</f>
        <v>444.59999999999997</v>
      </c>
      <c r="L13" s="29">
        <f>L10+L11+L12+0.1</f>
        <v>497.70000000000005</v>
      </c>
      <c r="M13" s="29">
        <f t="shared" si="7"/>
        <v>638.5</v>
      </c>
      <c r="N13" s="29">
        <f t="shared" si="7"/>
        <v>715.9</v>
      </c>
      <c r="O13" s="29">
        <f t="shared" si="7"/>
        <v>722.8</v>
      </c>
      <c r="P13" s="29">
        <f t="shared" si="7"/>
        <v>851.4</v>
      </c>
      <c r="Q13" s="29">
        <f t="shared" ref="Q13:S13" si="8">Q10+Q11+Q12</f>
        <v>792.4</v>
      </c>
      <c r="R13" s="29">
        <f t="shared" si="8"/>
        <v>1100.6000000000001</v>
      </c>
      <c r="S13" s="29">
        <f t="shared" si="8"/>
        <v>704.40000000000009</v>
      </c>
    </row>
    <row r="14" spans="1:20" x14ac:dyDescent="0.2">
      <c r="S14" s="12"/>
    </row>
    <row r="15" spans="1:20" x14ac:dyDescent="0.2">
      <c r="A15" s="30"/>
      <c r="B15" s="31"/>
      <c r="C15" s="31"/>
      <c r="D15" s="31"/>
      <c r="E15" s="31"/>
      <c r="F15" s="31"/>
      <c r="G15" s="31"/>
      <c r="H15" s="31"/>
      <c r="I15" s="31"/>
      <c r="L15" s="31"/>
      <c r="M15" s="31"/>
      <c r="N15" s="31"/>
      <c r="O15" s="31"/>
      <c r="P15" s="31"/>
      <c r="Q15" s="31"/>
      <c r="R15" s="31"/>
      <c r="S15" s="31"/>
    </row>
    <row r="17" spans="1:1" x14ac:dyDescent="0.2">
      <c r="A17" s="45"/>
    </row>
  </sheetData>
  <pageMargins left="0.7" right="0.7" top="0.75" bottom="0.75" header="0.3" footer="0.3"/>
  <pageSetup paperSize="9" orientation="portrait" r:id="rId1"/>
  <ignoredErrors>
    <ignoredError sqref="E13 F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1105-4DC6-4F6E-917C-D732A55E5312}">
  <sheetPr>
    <pageSetUpPr fitToPage="1"/>
  </sheetPr>
  <dimension ref="A1:T28"/>
  <sheetViews>
    <sheetView workbookViewId="0">
      <selection activeCell="B28" sqref="B28"/>
    </sheetView>
  </sheetViews>
  <sheetFormatPr defaultColWidth="9.140625" defaultRowHeight="12.75" x14ac:dyDescent="0.2"/>
  <cols>
    <col min="1" max="1" width="40.42578125" style="16" customWidth="1"/>
    <col min="2" max="6" width="9.42578125" style="16" customWidth="1"/>
    <col min="7" max="7" width="9.5703125" style="16" customWidth="1"/>
    <col min="8" max="17" width="9.140625" style="16"/>
    <col min="18" max="19" width="10" style="16" customWidth="1"/>
    <col min="20" max="16384" width="9.140625" style="16"/>
  </cols>
  <sheetData>
    <row r="1" spans="1:20" s="2" customFormat="1" ht="32.1" customHeight="1" x14ac:dyDescent="0.25">
      <c r="A1" s="5" t="s">
        <v>68</v>
      </c>
      <c r="B1" s="5"/>
      <c r="C1" s="5"/>
      <c r="D1" s="5"/>
      <c r="E1" s="5"/>
      <c r="F1" s="5"/>
      <c r="G1" s="5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">
      <c r="A2" s="45"/>
      <c r="B2" s="45"/>
      <c r="C2" s="45"/>
      <c r="D2" s="45"/>
      <c r="E2" s="45"/>
      <c r="F2" s="45"/>
      <c r="G2" s="45"/>
      <c r="H2" s="77"/>
    </row>
    <row r="3" spans="1:20" x14ac:dyDescent="0.2">
      <c r="A3" s="45"/>
      <c r="B3" s="45"/>
      <c r="C3" s="45"/>
      <c r="D3" s="45"/>
      <c r="E3" s="45"/>
      <c r="F3" s="45"/>
      <c r="G3" s="45"/>
      <c r="H3" s="77"/>
    </row>
    <row r="4" spans="1:20" s="53" customFormat="1" x14ac:dyDescent="0.2">
      <c r="A4" s="15" t="s">
        <v>1</v>
      </c>
      <c r="B4" s="11" t="s">
        <v>94</v>
      </c>
      <c r="C4" s="11" t="s">
        <v>2</v>
      </c>
      <c r="D4" s="11" t="s">
        <v>3</v>
      </c>
      <c r="E4" s="11" t="s">
        <v>4</v>
      </c>
      <c r="F4" s="11" t="s">
        <v>5</v>
      </c>
      <c r="G4" s="11" t="s">
        <v>6</v>
      </c>
      <c r="H4" s="11" t="s">
        <v>7</v>
      </c>
      <c r="I4" s="11" t="s">
        <v>8</v>
      </c>
      <c r="J4" s="11" t="s">
        <v>9</v>
      </c>
      <c r="K4" s="11" t="s">
        <v>10</v>
      </c>
      <c r="L4" s="11" t="s">
        <v>11</v>
      </c>
      <c r="M4" s="11" t="s">
        <v>12</v>
      </c>
      <c r="N4" s="11" t="s">
        <v>13</v>
      </c>
      <c r="O4" s="11" t="s">
        <v>14</v>
      </c>
      <c r="P4" s="21" t="s">
        <v>15</v>
      </c>
      <c r="Q4" s="21" t="s">
        <v>16</v>
      </c>
      <c r="R4" s="21" t="s">
        <v>17</v>
      </c>
      <c r="S4" s="21" t="s">
        <v>18</v>
      </c>
    </row>
    <row r="6" spans="1:20" ht="14.85" customHeight="1" x14ac:dyDescent="0.2">
      <c r="A6" s="23" t="s">
        <v>69</v>
      </c>
      <c r="B6" s="23"/>
      <c r="C6" s="23"/>
      <c r="D6" s="23"/>
      <c r="E6" s="23"/>
      <c r="F6" s="23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84"/>
      <c r="S6" s="84"/>
    </row>
    <row r="7" spans="1:20" x14ac:dyDescent="0.2">
      <c r="A7" s="15" t="s">
        <v>19</v>
      </c>
      <c r="B7" s="15">
        <v>802.9</v>
      </c>
      <c r="C7" s="15">
        <v>880.2</v>
      </c>
      <c r="D7" s="15">
        <v>915.2</v>
      </c>
      <c r="E7" s="15">
        <v>749.9</v>
      </c>
      <c r="F7" s="15">
        <v>933.2</v>
      </c>
      <c r="G7" s="25">
        <v>988.9</v>
      </c>
      <c r="H7" s="25">
        <v>1003.2</v>
      </c>
      <c r="I7" s="25">
        <v>861.5</v>
      </c>
      <c r="J7" s="25">
        <v>936.3</v>
      </c>
      <c r="K7" s="25">
        <v>1062.9000000000001</v>
      </c>
      <c r="L7" s="25">
        <v>1094.9000000000001</v>
      </c>
      <c r="M7" s="33">
        <v>868.8</v>
      </c>
      <c r="N7" s="67">
        <v>904.6</v>
      </c>
      <c r="O7" s="33">
        <v>941.8</v>
      </c>
      <c r="P7" s="2">
        <v>859.7</v>
      </c>
      <c r="Q7" s="33">
        <v>678.9</v>
      </c>
      <c r="R7" s="66">
        <v>589.20000000000005</v>
      </c>
      <c r="S7" s="15">
        <v>570.70000000000005</v>
      </c>
    </row>
    <row r="8" spans="1:20" ht="15.6" customHeight="1" x14ac:dyDescent="0.2">
      <c r="A8" s="15" t="s">
        <v>24</v>
      </c>
      <c r="B8" s="43">
        <v>54.3</v>
      </c>
      <c r="C8" s="43">
        <v>80.3</v>
      </c>
      <c r="D8" s="43">
        <v>84.8</v>
      </c>
      <c r="E8" s="43">
        <v>60.7</v>
      </c>
      <c r="F8" s="43">
        <v>68</v>
      </c>
      <c r="G8" s="2">
        <v>82.7</v>
      </c>
      <c r="H8" s="2">
        <v>91.9</v>
      </c>
      <c r="I8" s="2">
        <v>63.2</v>
      </c>
      <c r="J8" s="2">
        <v>46.5</v>
      </c>
      <c r="K8" s="2">
        <v>113.3</v>
      </c>
      <c r="L8" s="33">
        <v>112</v>
      </c>
      <c r="M8" s="33">
        <v>72</v>
      </c>
      <c r="N8" s="42">
        <v>90.3</v>
      </c>
      <c r="O8" s="2">
        <v>128.30000000000001</v>
      </c>
      <c r="P8" s="2">
        <v>107.6</v>
      </c>
      <c r="Q8" s="2">
        <v>72.099999999999994</v>
      </c>
      <c r="R8" s="15">
        <v>68.5</v>
      </c>
      <c r="S8" s="15">
        <v>67.2</v>
      </c>
    </row>
    <row r="9" spans="1:20" x14ac:dyDescent="0.2">
      <c r="A9" s="2" t="s">
        <v>25</v>
      </c>
      <c r="B9" s="26">
        <v>6.8000000000000005E-2</v>
      </c>
      <c r="C9" s="26">
        <v>9.0999999999999998E-2</v>
      </c>
      <c r="D9" s="26">
        <v>9.2999999999999999E-2</v>
      </c>
      <c r="E9" s="26">
        <v>8.1000000000000003E-2</v>
      </c>
      <c r="F9" s="26">
        <v>7.2999999999999995E-2</v>
      </c>
      <c r="G9" s="26">
        <v>8.4000000000000005E-2</v>
      </c>
      <c r="H9" s="40">
        <v>9.1999999999999998E-2</v>
      </c>
      <c r="I9" s="40">
        <v>7.2999999999999995E-2</v>
      </c>
      <c r="J9" s="26">
        <v>0.05</v>
      </c>
      <c r="K9" s="26">
        <v>0.107</v>
      </c>
      <c r="L9" s="40">
        <f t="shared" ref="L9:O9" si="0">+L8/L7</f>
        <v>0.1022924467987944</v>
      </c>
      <c r="M9" s="40">
        <f t="shared" si="0"/>
        <v>8.2872928176795591E-2</v>
      </c>
      <c r="N9" s="65">
        <f t="shared" si="0"/>
        <v>9.982312624364359E-2</v>
      </c>
      <c r="O9" s="40">
        <f t="shared" si="0"/>
        <v>0.13622849861966449</v>
      </c>
      <c r="P9" s="40">
        <f>+P8/P7</f>
        <v>0.12515993951378387</v>
      </c>
      <c r="Q9" s="40">
        <f>+Q8/Q7</f>
        <v>0.10620120783620562</v>
      </c>
      <c r="R9" s="65">
        <f t="shared" ref="R9:S9" si="1">+R8/R7</f>
        <v>0.11625933469110658</v>
      </c>
      <c r="S9" s="74">
        <f t="shared" si="1"/>
        <v>0.11775013141755739</v>
      </c>
    </row>
    <row r="10" spans="1:20" x14ac:dyDescent="0.2">
      <c r="A10" s="2" t="s">
        <v>70</v>
      </c>
      <c r="B10" s="24">
        <v>1646</v>
      </c>
      <c r="C10" s="24">
        <v>1671</v>
      </c>
      <c r="D10" s="24">
        <v>1715</v>
      </c>
      <c r="E10" s="24">
        <v>1762</v>
      </c>
      <c r="F10" s="24">
        <v>1812</v>
      </c>
      <c r="G10" s="24">
        <v>1856</v>
      </c>
      <c r="H10" s="24">
        <v>1923</v>
      </c>
      <c r="I10" s="24">
        <v>1953</v>
      </c>
      <c r="J10" s="24">
        <v>1961</v>
      </c>
      <c r="K10" s="24">
        <v>1978</v>
      </c>
      <c r="L10" s="24">
        <v>1996</v>
      </c>
      <c r="M10" s="24">
        <v>1977</v>
      </c>
      <c r="N10" s="71">
        <v>1770</v>
      </c>
      <c r="O10" s="24">
        <v>1766</v>
      </c>
      <c r="P10" s="24">
        <v>1796</v>
      </c>
      <c r="Q10" s="24">
        <v>1831</v>
      </c>
      <c r="R10" s="71">
        <v>1313</v>
      </c>
      <c r="S10" s="75">
        <v>1311</v>
      </c>
    </row>
    <row r="11" spans="1:20" x14ac:dyDescent="0.2"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15"/>
      <c r="S11" s="15"/>
    </row>
    <row r="12" spans="1:20" x14ac:dyDescent="0.2">
      <c r="A12" s="23" t="s">
        <v>71</v>
      </c>
      <c r="B12" s="23"/>
      <c r="C12" s="23"/>
      <c r="D12" s="23"/>
      <c r="E12" s="23"/>
      <c r="F12" s="2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76"/>
      <c r="S12" s="76"/>
    </row>
    <row r="13" spans="1:20" x14ac:dyDescent="0.2">
      <c r="A13" s="15" t="s">
        <v>19</v>
      </c>
      <c r="B13" s="15">
        <v>267.39999999999998</v>
      </c>
      <c r="C13" s="15">
        <v>286.10000000000002</v>
      </c>
      <c r="D13" s="15">
        <v>290</v>
      </c>
      <c r="E13" s="15">
        <v>235.4</v>
      </c>
      <c r="F13" s="15">
        <v>320.3</v>
      </c>
      <c r="G13" s="33">
        <v>335.2</v>
      </c>
      <c r="H13" s="33">
        <v>354.8</v>
      </c>
      <c r="I13" s="33">
        <v>306.3</v>
      </c>
      <c r="J13" s="33">
        <v>366.4</v>
      </c>
      <c r="K13" s="33">
        <v>412.2</v>
      </c>
      <c r="L13" s="2">
        <v>397.7</v>
      </c>
      <c r="M13" s="2">
        <v>311.2</v>
      </c>
      <c r="N13" s="42">
        <v>369.6</v>
      </c>
      <c r="O13" s="2">
        <v>384.9</v>
      </c>
      <c r="P13" s="2">
        <v>345.3</v>
      </c>
      <c r="Q13" s="2">
        <v>258.89999999999998</v>
      </c>
      <c r="R13" s="67">
        <v>309.2</v>
      </c>
      <c r="S13" s="15">
        <v>326.2</v>
      </c>
    </row>
    <row r="14" spans="1:20" x14ac:dyDescent="0.2">
      <c r="A14" s="15" t="s">
        <v>24</v>
      </c>
      <c r="B14" s="43">
        <v>6.3</v>
      </c>
      <c r="C14" s="43">
        <v>17.7</v>
      </c>
      <c r="D14" s="43">
        <v>8</v>
      </c>
      <c r="E14" s="15">
        <v>-1.3</v>
      </c>
      <c r="F14" s="15">
        <v>19.3</v>
      </c>
      <c r="G14" s="33">
        <v>28</v>
      </c>
      <c r="H14" s="33">
        <v>29</v>
      </c>
      <c r="I14" s="2">
        <v>7.4</v>
      </c>
      <c r="J14" s="2">
        <v>20.100000000000001</v>
      </c>
      <c r="K14" s="2">
        <v>60.1</v>
      </c>
      <c r="L14" s="2">
        <v>48.4</v>
      </c>
      <c r="M14" s="2">
        <v>21.4</v>
      </c>
      <c r="N14" s="2">
        <v>38.799999999999997</v>
      </c>
      <c r="O14" s="2">
        <v>59.3</v>
      </c>
      <c r="P14" s="2">
        <v>42.3</v>
      </c>
      <c r="Q14" s="2">
        <v>14.3</v>
      </c>
      <c r="R14" s="15">
        <v>33.5</v>
      </c>
      <c r="S14" s="15">
        <v>41.7</v>
      </c>
    </row>
    <row r="15" spans="1:20" x14ac:dyDescent="0.2">
      <c r="A15" s="2" t="s">
        <v>25</v>
      </c>
      <c r="B15" s="26">
        <v>2.4E-2</v>
      </c>
      <c r="C15" s="26">
        <v>6.2E-2</v>
      </c>
      <c r="D15" s="26">
        <v>2.8000000000000001E-2</v>
      </c>
      <c r="E15" s="26">
        <v>-6.0000000000000001E-3</v>
      </c>
      <c r="F15" s="26">
        <v>0.06</v>
      </c>
      <c r="G15" s="26">
        <v>8.4000000000000005E-2</v>
      </c>
      <c r="H15" s="40">
        <v>8.2000000000000003E-2</v>
      </c>
      <c r="I15" s="40">
        <v>2.4E-2</v>
      </c>
      <c r="J15" s="26">
        <v>5.5E-2</v>
      </c>
      <c r="K15" s="26">
        <v>0.14599999999999999</v>
      </c>
      <c r="L15" s="40">
        <f t="shared" ref="L15:N15" si="2">+L14/L13</f>
        <v>0.12169977369876792</v>
      </c>
      <c r="M15" s="40">
        <f t="shared" si="2"/>
        <v>6.8766066838046272E-2</v>
      </c>
      <c r="N15" s="65">
        <f t="shared" si="2"/>
        <v>0.10497835497835496</v>
      </c>
      <c r="O15" s="40">
        <v>0.14299999999999999</v>
      </c>
      <c r="P15" s="40">
        <f t="shared" ref="P15" si="3">+P14/P13</f>
        <v>0.12250217202432666</v>
      </c>
      <c r="Q15" s="40">
        <f>+Q14/Q13</f>
        <v>5.5233680957898809E-2</v>
      </c>
      <c r="R15" s="65">
        <f>(+R14/R13)</f>
        <v>0.10834411384217335</v>
      </c>
      <c r="S15" s="74">
        <f t="shared" ref="S15" si="4">+S14/S13</f>
        <v>0.12783568362967507</v>
      </c>
    </row>
    <row r="16" spans="1:20" x14ac:dyDescent="0.2">
      <c r="A16" s="2" t="s">
        <v>70</v>
      </c>
      <c r="B16" s="24">
        <v>770</v>
      </c>
      <c r="C16" s="24">
        <v>775</v>
      </c>
      <c r="D16" s="24">
        <v>805</v>
      </c>
      <c r="E16" s="24">
        <v>817</v>
      </c>
      <c r="F16" s="24">
        <v>846</v>
      </c>
      <c r="G16" s="24">
        <v>889</v>
      </c>
      <c r="H16" s="24">
        <v>937</v>
      </c>
      <c r="I16" s="24">
        <v>979</v>
      </c>
      <c r="J16" s="24">
        <v>975</v>
      </c>
      <c r="K16" s="24">
        <v>987</v>
      </c>
      <c r="L16" s="24">
        <v>1000</v>
      </c>
      <c r="M16" s="24">
        <v>1002</v>
      </c>
      <c r="N16" s="24">
        <v>960</v>
      </c>
      <c r="O16" s="24">
        <v>959</v>
      </c>
      <c r="P16" s="24">
        <v>929</v>
      </c>
      <c r="Q16" s="24">
        <v>934</v>
      </c>
      <c r="R16" s="75">
        <v>875</v>
      </c>
      <c r="S16" s="75">
        <v>868</v>
      </c>
    </row>
    <row r="17" spans="1:19" x14ac:dyDescent="0.2"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75"/>
      <c r="S17" s="75"/>
    </row>
    <row r="18" spans="1:19" x14ac:dyDescent="0.2">
      <c r="A18" s="23" t="s">
        <v>72</v>
      </c>
      <c r="B18" s="23"/>
      <c r="C18" s="23"/>
      <c r="D18" s="23"/>
      <c r="E18" s="23"/>
      <c r="F18" s="23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76"/>
      <c r="S18" s="76"/>
    </row>
    <row r="19" spans="1:19" x14ac:dyDescent="0.2">
      <c r="A19" s="15" t="s">
        <v>19</v>
      </c>
      <c r="B19" s="15">
        <v>200.9</v>
      </c>
      <c r="C19" s="15">
        <v>208.4</v>
      </c>
      <c r="D19" s="15">
        <v>211.6</v>
      </c>
      <c r="E19" s="15">
        <v>189.3</v>
      </c>
      <c r="F19" s="15">
        <v>206.7</v>
      </c>
      <c r="G19" s="33">
        <v>219.4</v>
      </c>
      <c r="H19" s="33">
        <v>244</v>
      </c>
      <c r="I19" s="33">
        <v>225.8</v>
      </c>
      <c r="J19" s="33">
        <v>236.2</v>
      </c>
      <c r="K19" s="33">
        <v>269.10000000000002</v>
      </c>
      <c r="L19" s="33">
        <v>246.8</v>
      </c>
      <c r="M19" s="33">
        <v>218.7</v>
      </c>
      <c r="N19" s="67">
        <v>227</v>
      </c>
      <c r="O19" s="33">
        <v>213.3</v>
      </c>
      <c r="P19" s="2">
        <v>212.7</v>
      </c>
      <c r="Q19" s="2">
        <v>174.3</v>
      </c>
      <c r="R19" s="67">
        <v>26.5</v>
      </c>
      <c r="S19" s="15">
        <v>22.6</v>
      </c>
    </row>
    <row r="20" spans="1:19" x14ac:dyDescent="0.2">
      <c r="A20" s="15" t="s">
        <v>24</v>
      </c>
      <c r="B20" s="15">
        <v>13.4</v>
      </c>
      <c r="C20" s="15">
        <v>17.3</v>
      </c>
      <c r="D20" s="15">
        <v>22.6</v>
      </c>
      <c r="E20" s="15">
        <v>21.3</v>
      </c>
      <c r="F20" s="15">
        <v>16.600000000000001</v>
      </c>
      <c r="G20" s="33">
        <v>28.5</v>
      </c>
      <c r="H20" s="33">
        <v>31</v>
      </c>
      <c r="I20" s="33">
        <v>26.2</v>
      </c>
      <c r="J20" s="33">
        <v>19.3</v>
      </c>
      <c r="K20" s="33">
        <v>34.799999999999997</v>
      </c>
      <c r="L20" s="33">
        <v>34.700000000000003</v>
      </c>
      <c r="M20" s="33">
        <v>29</v>
      </c>
      <c r="N20" s="2">
        <v>25.5</v>
      </c>
      <c r="O20" s="2">
        <v>29.4</v>
      </c>
      <c r="P20" s="2">
        <v>25.3</v>
      </c>
      <c r="Q20" s="2">
        <v>17.100000000000001</v>
      </c>
      <c r="R20" s="15">
        <v>3.2</v>
      </c>
      <c r="S20" s="15">
        <v>2.7</v>
      </c>
    </row>
    <row r="21" spans="1:19" x14ac:dyDescent="0.2">
      <c r="A21" s="2" t="s">
        <v>25</v>
      </c>
      <c r="B21" s="26">
        <v>6.7000000000000004E-2</v>
      </c>
      <c r="C21" s="26">
        <v>8.3000000000000004E-2</v>
      </c>
      <c r="D21" s="26">
        <v>0.107</v>
      </c>
      <c r="E21" s="26">
        <v>0.113</v>
      </c>
      <c r="F21" s="26">
        <v>0.08</v>
      </c>
      <c r="G21" s="26">
        <v>0.13</v>
      </c>
      <c r="H21" s="40">
        <v>0.127</v>
      </c>
      <c r="I21" s="40">
        <v>0.11600000000000001</v>
      </c>
      <c r="J21" s="26">
        <v>8.2000000000000003E-2</v>
      </c>
      <c r="K21" s="26">
        <v>0.129</v>
      </c>
      <c r="L21" s="40">
        <f t="shared" ref="L21:N21" si="5">+L20/L19</f>
        <v>0.14059967585089142</v>
      </c>
      <c r="M21" s="40">
        <f t="shared" si="5"/>
        <v>0.13260173754000915</v>
      </c>
      <c r="N21" s="65">
        <f t="shared" si="5"/>
        <v>0.11233480176211454</v>
      </c>
      <c r="O21" s="40">
        <f t="shared" ref="O21:P21" si="6">+O20/O19</f>
        <v>0.13783403656821377</v>
      </c>
      <c r="P21" s="40">
        <f t="shared" si="6"/>
        <v>0.11894687353079456</v>
      </c>
      <c r="Q21" s="40">
        <f>+Q20/Q19</f>
        <v>9.8106712564543896E-2</v>
      </c>
      <c r="R21" s="65">
        <f t="shared" ref="R21" si="7">+R20/R19</f>
        <v>0.12075471698113208</v>
      </c>
      <c r="S21" s="74">
        <f t="shared" ref="S21" si="8">+S20/S19</f>
        <v>0.11946902654867257</v>
      </c>
    </row>
    <row r="22" spans="1:19" x14ac:dyDescent="0.2">
      <c r="A22" s="2" t="s">
        <v>70</v>
      </c>
      <c r="B22" s="24">
        <v>687</v>
      </c>
      <c r="C22" s="24">
        <v>698</v>
      </c>
      <c r="D22" s="24">
        <v>697</v>
      </c>
      <c r="E22" s="24">
        <v>709</v>
      </c>
      <c r="F22" s="24">
        <v>710</v>
      </c>
      <c r="G22" s="24">
        <v>717</v>
      </c>
      <c r="H22" s="24">
        <v>739</v>
      </c>
      <c r="I22" s="24">
        <v>763</v>
      </c>
      <c r="J22" s="24">
        <v>764</v>
      </c>
      <c r="K22" s="24">
        <v>774</v>
      </c>
      <c r="L22" s="24">
        <v>773</v>
      </c>
      <c r="M22" s="24">
        <v>757</v>
      </c>
      <c r="N22" s="24">
        <v>740</v>
      </c>
      <c r="O22" s="24">
        <v>676</v>
      </c>
      <c r="P22" s="24">
        <v>659</v>
      </c>
      <c r="Q22" s="24">
        <v>677</v>
      </c>
      <c r="R22" s="75">
        <v>40</v>
      </c>
      <c r="S22" s="75">
        <v>34</v>
      </c>
    </row>
    <row r="23" spans="1:19" x14ac:dyDescent="0.2"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15"/>
      <c r="S23" s="15"/>
    </row>
    <row r="24" spans="1:19" x14ac:dyDescent="0.2">
      <c r="A24" s="23" t="s">
        <v>73</v>
      </c>
      <c r="B24" s="23"/>
      <c r="C24" s="23"/>
      <c r="D24" s="23"/>
      <c r="E24" s="23"/>
      <c r="F24" s="23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76"/>
      <c r="S24" s="76"/>
    </row>
    <row r="25" spans="1:19" x14ac:dyDescent="0.2">
      <c r="A25" s="15" t="s">
        <v>19</v>
      </c>
      <c r="B25" s="15">
        <v>229.1</v>
      </c>
      <c r="C25" s="15">
        <v>227.9</v>
      </c>
      <c r="D25" s="15">
        <v>233.4</v>
      </c>
      <c r="E25" s="15">
        <v>159.1</v>
      </c>
      <c r="F25" s="15">
        <v>232.6</v>
      </c>
      <c r="G25" s="33">
        <v>234.8</v>
      </c>
      <c r="H25" s="33">
        <v>237.1</v>
      </c>
      <c r="I25" s="33">
        <v>162.19999999999999</v>
      </c>
      <c r="J25" s="33">
        <v>226.1</v>
      </c>
      <c r="K25" s="33">
        <v>233.4</v>
      </c>
      <c r="L25" s="33">
        <v>239.5</v>
      </c>
      <c r="M25" s="33">
        <v>128.9</v>
      </c>
      <c r="N25" s="42">
        <v>160.1</v>
      </c>
      <c r="O25" s="33">
        <v>160.9</v>
      </c>
      <c r="P25" s="2">
        <v>163.6</v>
      </c>
      <c r="Q25" s="2">
        <v>87.1</v>
      </c>
      <c r="R25" s="67">
        <v>106.2</v>
      </c>
      <c r="S25" s="15">
        <v>101.1</v>
      </c>
    </row>
    <row r="26" spans="1:19" x14ac:dyDescent="0.2">
      <c r="A26" s="15" t="s">
        <v>24</v>
      </c>
      <c r="B26" s="15">
        <v>8.6</v>
      </c>
      <c r="C26" s="15">
        <v>13.4</v>
      </c>
      <c r="D26" s="15">
        <v>12.4</v>
      </c>
      <c r="E26" s="15">
        <v>-10.3</v>
      </c>
      <c r="F26" s="15">
        <v>15.1</v>
      </c>
      <c r="G26" s="33">
        <v>19.8</v>
      </c>
      <c r="H26" s="33">
        <v>22.2</v>
      </c>
      <c r="I26" s="33">
        <v>-10.4</v>
      </c>
      <c r="J26" s="33">
        <v>19</v>
      </c>
      <c r="K26" s="33">
        <v>26.6</v>
      </c>
      <c r="L26" s="33">
        <v>31.4</v>
      </c>
      <c r="M26" s="33">
        <v>-8.3000000000000007</v>
      </c>
      <c r="N26" s="33">
        <v>24</v>
      </c>
      <c r="O26" s="2">
        <v>20.2</v>
      </c>
      <c r="P26" s="2">
        <v>26.2</v>
      </c>
      <c r="Q26" s="2">
        <v>3.2</v>
      </c>
      <c r="R26" s="15">
        <v>12.2</v>
      </c>
      <c r="S26" s="15">
        <v>8.3000000000000007</v>
      </c>
    </row>
    <row r="27" spans="1:19" x14ac:dyDescent="0.2">
      <c r="A27" s="2" t="s">
        <v>25</v>
      </c>
      <c r="B27" s="26">
        <v>3.7999999999999999E-2</v>
      </c>
      <c r="C27" s="26">
        <v>5.8999999999999997E-2</v>
      </c>
      <c r="D27" s="26">
        <v>5.2999999999999999E-2</v>
      </c>
      <c r="E27" s="26">
        <v>-6.5000000000000002E-2</v>
      </c>
      <c r="F27" s="26">
        <v>6.5000000000000002E-2</v>
      </c>
      <c r="G27" s="26">
        <v>8.4000000000000005E-2</v>
      </c>
      <c r="H27" s="40">
        <v>9.4E-2</v>
      </c>
      <c r="I27" s="40">
        <v>-6.4000000000000001E-2</v>
      </c>
      <c r="J27" s="26">
        <v>8.4000000000000005E-2</v>
      </c>
      <c r="K27" s="26">
        <v>0.114</v>
      </c>
      <c r="L27" s="40">
        <f t="shared" ref="L27:O27" si="9">+L26/L25</f>
        <v>0.13110647181628393</v>
      </c>
      <c r="M27" s="40">
        <f t="shared" si="9"/>
        <v>-6.4391000775795196E-2</v>
      </c>
      <c r="N27" s="65">
        <f t="shared" si="9"/>
        <v>0.14990630855715179</v>
      </c>
      <c r="O27" s="40">
        <f t="shared" si="9"/>
        <v>0.12554381603480422</v>
      </c>
      <c r="P27" s="40">
        <f>+P26/P25</f>
        <v>0.16014669926650366</v>
      </c>
      <c r="Q27" s="40">
        <f>+Q26/Q25</f>
        <v>3.673938002296212E-2</v>
      </c>
      <c r="R27" s="65">
        <f t="shared" ref="R27:S27" si="10">+R26/R25</f>
        <v>0.11487758945386063</v>
      </c>
      <c r="S27" s="74">
        <f t="shared" si="10"/>
        <v>8.209693372898122E-2</v>
      </c>
    </row>
    <row r="28" spans="1:19" x14ac:dyDescent="0.2">
      <c r="A28" s="2" t="s">
        <v>70</v>
      </c>
      <c r="B28" s="24">
        <v>539</v>
      </c>
      <c r="C28" s="24">
        <v>538</v>
      </c>
      <c r="D28" s="24">
        <v>554</v>
      </c>
      <c r="E28" s="24">
        <v>565</v>
      </c>
      <c r="F28" s="24">
        <v>548</v>
      </c>
      <c r="G28" s="24">
        <v>565</v>
      </c>
      <c r="H28" s="24">
        <v>578</v>
      </c>
      <c r="I28" s="24">
        <v>594</v>
      </c>
      <c r="J28" s="24">
        <v>542</v>
      </c>
      <c r="K28" s="24">
        <v>533</v>
      </c>
      <c r="L28" s="24">
        <v>541</v>
      </c>
      <c r="M28" s="24">
        <v>482</v>
      </c>
      <c r="N28" s="24">
        <v>370</v>
      </c>
      <c r="O28" s="24">
        <v>376</v>
      </c>
      <c r="P28" s="24">
        <v>389</v>
      </c>
      <c r="Q28" s="24">
        <v>350</v>
      </c>
      <c r="R28" s="75">
        <v>282</v>
      </c>
      <c r="S28" s="75">
        <v>282</v>
      </c>
    </row>
  </sheetData>
  <mergeCells count="1">
    <mergeCell ref="R6:S6"/>
  </mergeCells>
  <phoneticPr fontId="14" type="noConversion"/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DF2BF-2814-49C5-906E-237DF0E938DC}">
  <sheetPr>
    <pageSetUpPr fitToPage="1"/>
  </sheetPr>
  <dimension ref="A1:T34"/>
  <sheetViews>
    <sheetView topLeftCell="A11" workbookViewId="0">
      <selection activeCell="B27" sqref="B27"/>
    </sheetView>
  </sheetViews>
  <sheetFormatPr defaultRowHeight="15" x14ac:dyDescent="0.25"/>
  <cols>
    <col min="1" max="1" width="30.85546875" customWidth="1"/>
    <col min="2" max="19" width="9.140625" customWidth="1"/>
  </cols>
  <sheetData>
    <row r="1" spans="1:20" s="2" customFormat="1" ht="32.1" customHeight="1" x14ac:dyDescent="0.25">
      <c r="A1" s="5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 x14ac:dyDescent="0.25">
      <c r="A2" s="1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20" x14ac:dyDescent="0.25">
      <c r="A3" s="15" t="s">
        <v>1</v>
      </c>
      <c r="B3" s="11" t="s">
        <v>94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68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68" t="s">
        <v>15</v>
      </c>
      <c r="Q3" s="21" t="s">
        <v>16</v>
      </c>
      <c r="R3" s="21" t="s">
        <v>17</v>
      </c>
      <c r="S3" s="21" t="s">
        <v>18</v>
      </c>
    </row>
    <row r="4" spans="1:20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1:20" x14ac:dyDescent="0.25">
      <c r="A5" s="23" t="s">
        <v>75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</row>
    <row r="6" spans="1:20" x14ac:dyDescent="0.25">
      <c r="A6" s="15" t="s">
        <v>19</v>
      </c>
      <c r="B6" s="33">
        <v>647.79999999999995</v>
      </c>
      <c r="C6" s="33">
        <v>666.4</v>
      </c>
      <c r="D6" s="33">
        <v>700.9</v>
      </c>
      <c r="E6" s="33">
        <v>547.9</v>
      </c>
      <c r="F6" s="33">
        <v>712.2</v>
      </c>
      <c r="G6" s="33">
        <v>758.6</v>
      </c>
      <c r="H6" s="33">
        <v>807.3</v>
      </c>
      <c r="I6" s="33">
        <v>660.3</v>
      </c>
      <c r="J6" s="33">
        <v>801.9</v>
      </c>
      <c r="K6" s="33">
        <v>892.4</v>
      </c>
      <c r="L6" s="43">
        <v>906.2</v>
      </c>
      <c r="M6" s="43">
        <v>663.6</v>
      </c>
      <c r="N6" s="43">
        <v>808.8</v>
      </c>
      <c r="O6" s="33">
        <v>832</v>
      </c>
      <c r="P6" s="2">
        <v>858.9</v>
      </c>
      <c r="Q6" s="33">
        <v>609.9</v>
      </c>
      <c r="R6" s="2">
        <v>530.5</v>
      </c>
      <c r="S6" s="2">
        <v>521.9</v>
      </c>
      <c r="T6" s="37"/>
    </row>
    <row r="7" spans="1:20" x14ac:dyDescent="0.25">
      <c r="A7" s="15" t="s">
        <v>24</v>
      </c>
      <c r="B7" s="33">
        <v>28.1</v>
      </c>
      <c r="C7" s="33">
        <v>44.9</v>
      </c>
      <c r="D7" s="33">
        <v>44.1</v>
      </c>
      <c r="E7" s="33">
        <v>9.6</v>
      </c>
      <c r="F7" s="33">
        <v>29.2</v>
      </c>
      <c r="G7" s="33">
        <v>73.900000000000006</v>
      </c>
      <c r="H7" s="33">
        <v>82.1</v>
      </c>
      <c r="I7" s="33">
        <v>19.8</v>
      </c>
      <c r="J7" s="33">
        <v>54.3</v>
      </c>
      <c r="K7" s="33">
        <v>113.8</v>
      </c>
      <c r="L7" s="43">
        <v>129.19999999999999</v>
      </c>
      <c r="M7" s="43">
        <v>56.5</v>
      </c>
      <c r="N7" s="43">
        <v>102.5</v>
      </c>
      <c r="O7" s="33">
        <v>132.30000000000001</v>
      </c>
      <c r="P7" s="67">
        <v>127</v>
      </c>
      <c r="Q7" s="33">
        <v>52.5</v>
      </c>
      <c r="R7" s="2">
        <v>64.3</v>
      </c>
      <c r="S7" s="2">
        <v>62.7</v>
      </c>
      <c r="T7" s="37"/>
    </row>
    <row r="8" spans="1:20" x14ac:dyDescent="0.25">
      <c r="A8" s="2" t="s">
        <v>25</v>
      </c>
      <c r="B8" s="26">
        <v>4.2999999999999997E-2</v>
      </c>
      <c r="C8" s="26">
        <v>6.7000000000000004E-2</v>
      </c>
      <c r="D8" s="26">
        <v>6.3E-2</v>
      </c>
      <c r="E8" s="26">
        <v>1.7999999999999999E-2</v>
      </c>
      <c r="F8" s="26">
        <v>4.1000000000000002E-2</v>
      </c>
      <c r="G8" s="26">
        <v>9.7000000000000003E-2</v>
      </c>
      <c r="H8" s="26">
        <f t="shared" ref="H8:I8" si="0">+H7/H6</f>
        <v>0.101697014740493</v>
      </c>
      <c r="I8" s="26">
        <f t="shared" si="0"/>
        <v>2.9986369831894597E-2</v>
      </c>
      <c r="J8" s="26">
        <f t="shared" ref="J8:K8" si="1">+J7/J6</f>
        <v>6.7714178825289933E-2</v>
      </c>
      <c r="K8" s="26">
        <f t="shared" si="1"/>
        <v>0.12752129090094128</v>
      </c>
      <c r="L8" s="26">
        <f>+L7/L6</f>
        <v>0.14257338335908187</v>
      </c>
      <c r="M8" s="51">
        <f>+M7/M6</f>
        <v>8.5141651597347795E-2</v>
      </c>
      <c r="N8" s="51">
        <f>+N7/N6</f>
        <v>0.12673095944609297</v>
      </c>
      <c r="O8" s="26">
        <f t="shared" ref="O8" si="2">+O7/O6</f>
        <v>0.15901442307692309</v>
      </c>
      <c r="P8" s="40">
        <f t="shared" ref="P8:S8" si="3">+P7/P6</f>
        <v>0.14786354639655375</v>
      </c>
      <c r="Q8" s="40">
        <f t="shared" si="3"/>
        <v>8.6079685194294153E-2</v>
      </c>
      <c r="R8" s="40">
        <f t="shared" si="3"/>
        <v>0.12120640904806786</v>
      </c>
      <c r="S8" s="40">
        <f t="shared" si="3"/>
        <v>0.12013795746311555</v>
      </c>
    </row>
    <row r="9" spans="1:20" x14ac:dyDescent="0.2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51"/>
      <c r="N9" s="51"/>
      <c r="O9" s="2"/>
      <c r="P9" s="2"/>
      <c r="Q9" s="2"/>
      <c r="R9" s="2"/>
      <c r="S9" s="2"/>
    </row>
    <row r="10" spans="1:20" x14ac:dyDescent="0.25">
      <c r="A10" s="23" t="s">
        <v>76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52"/>
      <c r="N10" s="52"/>
      <c r="O10" s="44"/>
      <c r="P10" s="73"/>
      <c r="Q10" s="73"/>
      <c r="R10" s="44"/>
      <c r="S10" s="32"/>
    </row>
    <row r="11" spans="1:20" x14ac:dyDescent="0.25">
      <c r="A11" s="15" t="s">
        <v>19</v>
      </c>
      <c r="B11" s="2">
        <v>435.7</v>
      </c>
      <c r="C11" s="2">
        <v>483.7</v>
      </c>
      <c r="D11" s="2">
        <v>450.9</v>
      </c>
      <c r="E11" s="2">
        <v>373.8</v>
      </c>
      <c r="F11" s="2">
        <v>478.1</v>
      </c>
      <c r="G11" s="2">
        <v>488.8</v>
      </c>
      <c r="H11" s="2">
        <v>501.2</v>
      </c>
      <c r="I11" s="2">
        <v>441.8</v>
      </c>
      <c r="J11" s="2">
        <v>486.3</v>
      </c>
      <c r="K11" s="2">
        <v>574.9</v>
      </c>
      <c r="L11" s="15">
        <v>587.29999999999995</v>
      </c>
      <c r="M11" s="15">
        <v>471.1</v>
      </c>
      <c r="N11" s="15">
        <v>507.6</v>
      </c>
      <c r="O11" s="2">
        <v>543.79999999999995</v>
      </c>
      <c r="P11" s="2">
        <v>442.2</v>
      </c>
      <c r="Q11" s="2">
        <v>352.9</v>
      </c>
      <c r="R11" s="2">
        <v>412.5</v>
      </c>
      <c r="S11" s="33">
        <v>398.2</v>
      </c>
      <c r="T11" s="37"/>
    </row>
    <row r="12" spans="1:20" x14ac:dyDescent="0.25">
      <c r="A12" s="15" t="s">
        <v>24</v>
      </c>
      <c r="B12" s="33">
        <v>35</v>
      </c>
      <c r="C12" s="33">
        <v>50.5</v>
      </c>
      <c r="D12" s="33">
        <v>33.9</v>
      </c>
      <c r="E12" s="33">
        <v>35.299999999999997</v>
      </c>
      <c r="F12" s="33">
        <v>49.4</v>
      </c>
      <c r="G12" s="33">
        <v>51.4</v>
      </c>
      <c r="H12" s="33">
        <v>44.6</v>
      </c>
      <c r="I12" s="33">
        <v>29.9</v>
      </c>
      <c r="J12" s="33">
        <v>23.4</v>
      </c>
      <c r="K12" s="33">
        <v>66.900000000000006</v>
      </c>
      <c r="L12" s="43">
        <v>60.8</v>
      </c>
      <c r="M12" s="43">
        <v>31.3</v>
      </c>
      <c r="N12" s="43">
        <v>46.9</v>
      </c>
      <c r="O12" s="33">
        <v>65.400000000000006</v>
      </c>
      <c r="P12" s="67">
        <v>47.3</v>
      </c>
      <c r="Q12" s="2">
        <v>33.4</v>
      </c>
      <c r="R12" s="2">
        <v>44.9</v>
      </c>
      <c r="S12" s="2">
        <v>50.1</v>
      </c>
      <c r="T12" s="37"/>
    </row>
    <row r="13" spans="1:20" x14ac:dyDescent="0.25">
      <c r="A13" s="2" t="s">
        <v>25</v>
      </c>
      <c r="B13" s="40">
        <v>0.08</v>
      </c>
      <c r="C13" s="40">
        <v>0.104</v>
      </c>
      <c r="D13" s="40">
        <v>7.4999999999999997E-2</v>
      </c>
      <c r="E13" s="26">
        <v>9.4E-2</v>
      </c>
      <c r="F13" s="26">
        <v>0.10299999999999999</v>
      </c>
      <c r="G13" s="26">
        <v>0.105</v>
      </c>
      <c r="H13" s="26">
        <f t="shared" ref="H13:I13" si="4">+H12/H11</f>
        <v>8.8986432561851556E-2</v>
      </c>
      <c r="I13" s="26">
        <f t="shared" si="4"/>
        <v>6.7677682209144399E-2</v>
      </c>
      <c r="J13" s="26">
        <f t="shared" ref="J13:K13" si="5">+J12/J11</f>
        <v>4.8118445404071557E-2</v>
      </c>
      <c r="K13" s="26">
        <f t="shared" si="5"/>
        <v>0.11636806401113238</v>
      </c>
      <c r="L13" s="26">
        <f t="shared" ref="L13:M13" si="6">+L12/L11</f>
        <v>0.10352460412055169</v>
      </c>
      <c r="M13" s="26">
        <f t="shared" si="6"/>
        <v>6.6440246232222458E-2</v>
      </c>
      <c r="N13" s="26">
        <f t="shared" ref="N13:O13" si="7">+N12/N11</f>
        <v>9.2395587076438135E-2</v>
      </c>
      <c r="O13" s="26">
        <f t="shared" si="7"/>
        <v>0.12026480323648402</v>
      </c>
      <c r="P13" s="40">
        <f t="shared" ref="P13:S13" si="8">+P12/P11</f>
        <v>0.10696517412935323</v>
      </c>
      <c r="Q13" s="40">
        <f t="shared" si="8"/>
        <v>9.4644375177104001E-2</v>
      </c>
      <c r="R13" s="40">
        <f t="shared" si="8"/>
        <v>0.10884848484848485</v>
      </c>
      <c r="S13" s="40">
        <f t="shared" si="8"/>
        <v>0.12581617277749876</v>
      </c>
    </row>
    <row r="14" spans="1:20" x14ac:dyDescent="0.25">
      <c r="B14" s="40"/>
      <c r="C14" s="40"/>
      <c r="D14" s="40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"/>
      <c r="P14" s="2"/>
      <c r="Q14" s="2"/>
      <c r="R14" s="2"/>
      <c r="S14" s="2"/>
    </row>
    <row r="15" spans="1:20" x14ac:dyDescent="0.25">
      <c r="A15" s="23" t="s">
        <v>77</v>
      </c>
      <c r="B15" s="73"/>
      <c r="C15" s="73"/>
      <c r="D15" s="73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73"/>
      <c r="Q15" s="73"/>
      <c r="R15" s="44"/>
      <c r="S15" s="32"/>
    </row>
    <row r="16" spans="1:20" x14ac:dyDescent="0.25">
      <c r="A16" s="15" t="s">
        <v>19</v>
      </c>
      <c r="B16" s="33">
        <v>183</v>
      </c>
      <c r="C16" s="33">
        <v>208.8</v>
      </c>
      <c r="D16" s="33">
        <v>244.1</v>
      </c>
      <c r="E16" s="33">
        <v>185.7</v>
      </c>
      <c r="F16" s="33">
        <v>237.1</v>
      </c>
      <c r="G16" s="33">
        <v>252.1</v>
      </c>
      <c r="H16" s="33">
        <v>242.4</v>
      </c>
      <c r="I16" s="33">
        <v>204.1</v>
      </c>
      <c r="J16" s="33">
        <v>208.7</v>
      </c>
      <c r="K16" s="33">
        <v>235.4</v>
      </c>
      <c r="L16" s="33">
        <v>232</v>
      </c>
      <c r="M16" s="2">
        <v>190.1</v>
      </c>
      <c r="N16" s="2">
        <v>128.80000000000001</v>
      </c>
      <c r="O16" s="2">
        <v>125.9</v>
      </c>
      <c r="P16" s="2">
        <v>91.6</v>
      </c>
      <c r="Q16" s="2">
        <v>79.599999999999994</v>
      </c>
      <c r="R16" s="2">
        <v>41.3</v>
      </c>
      <c r="S16" s="33">
        <v>41.9</v>
      </c>
    </row>
    <row r="17" spans="1:19" x14ac:dyDescent="0.25">
      <c r="A17" s="15" t="s">
        <v>24</v>
      </c>
      <c r="B17" s="33">
        <v>4.7</v>
      </c>
      <c r="C17" s="33">
        <v>13.8</v>
      </c>
      <c r="D17" s="33">
        <v>16.399999999999999</v>
      </c>
      <c r="E17" s="33">
        <v>-1.2</v>
      </c>
      <c r="F17" s="33">
        <v>14.5</v>
      </c>
      <c r="G17" s="33">
        <v>11.8</v>
      </c>
      <c r="H17" s="33">
        <v>17.2</v>
      </c>
      <c r="I17" s="33">
        <v>17.8</v>
      </c>
      <c r="J17" s="33">
        <v>4.26</v>
      </c>
      <c r="K17" s="33">
        <v>19.899999999999999</v>
      </c>
      <c r="L17" s="33">
        <v>11</v>
      </c>
      <c r="M17" s="33">
        <v>10.4</v>
      </c>
      <c r="N17" s="33">
        <v>10.8</v>
      </c>
      <c r="O17" s="33">
        <v>12.3</v>
      </c>
      <c r="P17" s="67">
        <v>8.1</v>
      </c>
      <c r="Q17" s="2">
        <v>5.6</v>
      </c>
      <c r="R17" s="2">
        <v>4.5</v>
      </c>
      <c r="S17" s="2">
        <v>4.4000000000000004</v>
      </c>
    </row>
    <row r="18" spans="1:19" x14ac:dyDescent="0.25">
      <c r="A18" s="2" t="s">
        <v>25</v>
      </c>
      <c r="B18" s="40">
        <v>2.5999999999999999E-2</v>
      </c>
      <c r="C18" s="40">
        <v>6.6000000000000003E-2</v>
      </c>
      <c r="D18" s="40">
        <v>6.7000000000000004E-2</v>
      </c>
      <c r="E18" s="26">
        <v>-6.0000000000000001E-3</v>
      </c>
      <c r="F18" s="40">
        <v>6.0999999999999999E-2</v>
      </c>
      <c r="G18" s="40">
        <v>4.8000000000000001E-2</v>
      </c>
      <c r="H18" s="40">
        <f t="shared" ref="H18" si="9">+H17/H16</f>
        <v>7.0957095709570955E-2</v>
      </c>
      <c r="I18" s="40">
        <f t="shared" ref="I18:J18" si="10">+I17/I16</f>
        <v>8.7212150906418429E-2</v>
      </c>
      <c r="J18" s="40">
        <f t="shared" si="10"/>
        <v>2.0412074748442741E-2</v>
      </c>
      <c r="K18" s="26">
        <f t="shared" ref="K18:L18" si="11">+K17/K16</f>
        <v>8.4536958368734066E-2</v>
      </c>
      <c r="L18" s="26">
        <f t="shared" si="11"/>
        <v>4.7413793103448273E-2</v>
      </c>
      <c r="M18" s="26">
        <v>5.3999999999999999E-2</v>
      </c>
      <c r="N18" s="26">
        <f t="shared" ref="N18:O18" si="12">+N17/N16</f>
        <v>8.3850931677018625E-2</v>
      </c>
      <c r="O18" s="26">
        <f t="shared" si="12"/>
        <v>9.7696584590945199E-2</v>
      </c>
      <c r="P18" s="40">
        <f t="shared" ref="P18:S18" si="13">+P17/P16</f>
        <v>8.8427947598253273E-2</v>
      </c>
      <c r="Q18" s="40">
        <f t="shared" si="13"/>
        <v>7.0351758793969849E-2</v>
      </c>
      <c r="R18" s="40">
        <f t="shared" si="13"/>
        <v>0.10895883777239711</v>
      </c>
      <c r="S18" s="40">
        <f t="shared" si="13"/>
        <v>0.10501193317422436</v>
      </c>
    </row>
    <row r="19" spans="1:19" x14ac:dyDescent="0.25">
      <c r="A19" s="2"/>
      <c r="B19" s="40"/>
      <c r="C19" s="40"/>
      <c r="D19" s="40"/>
      <c r="E19" s="26"/>
      <c r="F19" s="40"/>
      <c r="G19" s="40"/>
      <c r="H19" s="40"/>
      <c r="I19" s="40"/>
      <c r="J19" s="40"/>
      <c r="K19" s="26"/>
      <c r="L19" s="26"/>
      <c r="M19" s="26"/>
      <c r="N19" s="26"/>
      <c r="O19" s="26"/>
      <c r="P19" s="40"/>
      <c r="Q19" s="40"/>
      <c r="R19" s="40"/>
      <c r="S19" s="40"/>
    </row>
    <row r="20" spans="1:19" x14ac:dyDescent="0.25">
      <c r="A20" s="23" t="s">
        <v>78</v>
      </c>
      <c r="B20" s="73"/>
      <c r="C20" s="73"/>
      <c r="D20" s="73"/>
      <c r="E20" s="44"/>
      <c r="F20" s="73"/>
      <c r="G20" s="73"/>
      <c r="H20" s="73"/>
      <c r="I20" s="73"/>
      <c r="J20" s="73"/>
      <c r="K20" s="44"/>
      <c r="L20" s="44"/>
      <c r="M20" s="44"/>
      <c r="N20" s="44"/>
      <c r="O20" s="44"/>
      <c r="P20" s="73"/>
      <c r="Q20" s="73"/>
      <c r="R20" s="44"/>
      <c r="S20" s="32"/>
    </row>
    <row r="21" spans="1:19" x14ac:dyDescent="0.25">
      <c r="A21" s="15" t="s">
        <v>19</v>
      </c>
      <c r="B21" s="33">
        <v>165.1</v>
      </c>
      <c r="C21" s="33">
        <v>173.2</v>
      </c>
      <c r="D21" s="33">
        <v>184.1</v>
      </c>
      <c r="E21" s="33">
        <v>156.69999999999999</v>
      </c>
      <c r="F21" s="33">
        <v>194</v>
      </c>
      <c r="G21" s="2">
        <v>204.2</v>
      </c>
      <c r="H21" s="2">
        <v>208.6</v>
      </c>
      <c r="I21" s="2">
        <v>170.6</v>
      </c>
      <c r="J21" s="2">
        <v>199.3</v>
      </c>
      <c r="K21" s="2">
        <v>200.4</v>
      </c>
      <c r="L21" s="2">
        <v>185.9</v>
      </c>
      <c r="M21" s="2">
        <v>137.9</v>
      </c>
      <c r="N21" s="2">
        <v>146.80000000000001</v>
      </c>
      <c r="O21" s="2">
        <v>143.5</v>
      </c>
      <c r="P21" s="2">
        <v>139.1</v>
      </c>
      <c r="Q21" s="2">
        <v>108.5</v>
      </c>
      <c r="R21" s="2">
        <v>45.5</v>
      </c>
      <c r="S21" s="2">
        <v>45.2</v>
      </c>
    </row>
    <row r="22" spans="1:19" x14ac:dyDescent="0.25">
      <c r="A22" s="15" t="s">
        <v>24</v>
      </c>
      <c r="B22" s="33">
        <v>7.4</v>
      </c>
      <c r="C22" s="33">
        <v>12.3</v>
      </c>
      <c r="D22" s="33">
        <v>21.2</v>
      </c>
      <c r="E22" s="33">
        <v>18.399999999999999</v>
      </c>
      <c r="F22" s="33">
        <v>15.8</v>
      </c>
      <c r="G22" s="33">
        <v>14.4</v>
      </c>
      <c r="H22" s="33">
        <v>17.5</v>
      </c>
      <c r="I22" s="33">
        <v>11.1</v>
      </c>
      <c r="J22" s="33">
        <v>11.7</v>
      </c>
      <c r="K22" s="33">
        <v>16.399999999999999</v>
      </c>
      <c r="L22" s="33">
        <v>5.4</v>
      </c>
      <c r="M22" s="33">
        <v>4.4000000000000004</v>
      </c>
      <c r="N22" s="33">
        <v>8.5</v>
      </c>
      <c r="O22" s="33">
        <v>9.9</v>
      </c>
      <c r="P22" s="67">
        <v>19.2</v>
      </c>
      <c r="Q22" s="2">
        <v>7.2</v>
      </c>
      <c r="R22" s="33">
        <v>2</v>
      </c>
      <c r="S22" s="2">
        <v>1.9</v>
      </c>
    </row>
    <row r="23" spans="1:19" x14ac:dyDescent="0.25">
      <c r="A23" s="2" t="s">
        <v>25</v>
      </c>
      <c r="B23" s="40">
        <v>4.4999999999999998E-2</v>
      </c>
      <c r="C23" s="40">
        <v>7.0999999999999994E-2</v>
      </c>
      <c r="D23" s="40">
        <v>0.115</v>
      </c>
      <c r="E23" s="26">
        <v>0.11799999999999999</v>
      </c>
      <c r="F23" s="40">
        <v>8.1000000000000003E-2</v>
      </c>
      <c r="G23" s="40">
        <v>7.0999999999999994E-2</v>
      </c>
      <c r="H23" s="40">
        <f t="shared" ref="H23:I23" si="14">+H22/H21</f>
        <v>8.3892617449664433E-2</v>
      </c>
      <c r="I23" s="40">
        <f t="shared" si="14"/>
        <v>6.5064478311840562E-2</v>
      </c>
      <c r="J23" s="40">
        <f t="shared" ref="J23:K23" si="15">+J22/J21</f>
        <v>5.870546914199698E-2</v>
      </c>
      <c r="K23" s="26">
        <f t="shared" si="15"/>
        <v>8.1836327345309379E-2</v>
      </c>
      <c r="L23" s="26">
        <f t="shared" ref="L23:M23" si="16">+L22/L21</f>
        <v>2.9047875201721356E-2</v>
      </c>
      <c r="M23" s="26">
        <f t="shared" si="16"/>
        <v>3.1907179115300943E-2</v>
      </c>
      <c r="N23" s="26">
        <f t="shared" ref="N23:O23" si="17">+N22/N21</f>
        <v>5.7901907356948223E-2</v>
      </c>
      <c r="O23" s="26">
        <f t="shared" si="17"/>
        <v>6.8989547038327534E-2</v>
      </c>
      <c r="P23" s="40">
        <f t="shared" ref="P23:S23" si="18">+P22/P21</f>
        <v>0.13803019410496045</v>
      </c>
      <c r="Q23" s="40">
        <f t="shared" si="18"/>
        <v>6.6359447004608302E-2</v>
      </c>
      <c r="R23" s="40">
        <f t="shared" si="18"/>
        <v>4.3956043956043959E-2</v>
      </c>
      <c r="S23" s="40">
        <f t="shared" si="18"/>
        <v>4.2035398230088492E-2</v>
      </c>
    </row>
    <row r="24" spans="1:19" x14ac:dyDescent="0.25">
      <c r="B24" s="40"/>
      <c r="C24" s="40"/>
      <c r="D24" s="40"/>
      <c r="E24" s="26"/>
      <c r="F24" s="40"/>
      <c r="G24" s="40"/>
      <c r="H24" s="40"/>
      <c r="I24" s="40"/>
      <c r="J24" s="40"/>
      <c r="K24" s="26"/>
      <c r="L24" s="26"/>
      <c r="M24" s="26"/>
      <c r="N24" s="26"/>
      <c r="O24" s="2"/>
      <c r="P24" s="2"/>
      <c r="Q24" s="2"/>
      <c r="R24" s="2"/>
      <c r="S24" s="2"/>
    </row>
    <row r="25" spans="1:19" x14ac:dyDescent="0.25">
      <c r="A25" s="23" t="s">
        <v>79</v>
      </c>
      <c r="B25" s="73"/>
      <c r="C25" s="73"/>
      <c r="D25" s="73"/>
      <c r="E25" s="44"/>
      <c r="F25" s="73"/>
      <c r="G25" s="73"/>
      <c r="H25" s="73"/>
      <c r="I25" s="73"/>
      <c r="J25" s="73"/>
      <c r="K25" s="44"/>
      <c r="L25" s="44"/>
      <c r="M25" s="44"/>
      <c r="N25" s="44"/>
      <c r="O25" s="44"/>
      <c r="P25" s="73"/>
      <c r="Q25" s="73"/>
      <c r="R25" s="44"/>
      <c r="S25" s="32"/>
    </row>
    <row r="26" spans="1:19" x14ac:dyDescent="0.25">
      <c r="A26" s="15" t="s">
        <v>19</v>
      </c>
      <c r="B26" s="33">
        <v>52.3</v>
      </c>
      <c r="C26" s="33">
        <v>55.4</v>
      </c>
      <c r="D26" s="33">
        <v>56.3</v>
      </c>
      <c r="E26" s="33">
        <v>56.3</v>
      </c>
      <c r="F26" s="33">
        <v>54.6</v>
      </c>
      <c r="G26" s="33">
        <v>57.4</v>
      </c>
      <c r="H26" s="2">
        <v>59.8</v>
      </c>
      <c r="I26" s="2">
        <v>62.7</v>
      </c>
      <c r="J26" s="2">
        <v>57.8</v>
      </c>
      <c r="K26" s="2">
        <v>62.1</v>
      </c>
      <c r="L26" s="2">
        <v>54.7</v>
      </c>
      <c r="M26" s="2">
        <v>52.2</v>
      </c>
      <c r="N26" s="2">
        <v>47.7</v>
      </c>
      <c r="O26" s="2">
        <v>45.1</v>
      </c>
      <c r="P26" s="2">
        <v>39.799999999999997</v>
      </c>
      <c r="Q26" s="2">
        <v>36.4</v>
      </c>
      <c r="R26" s="41" t="s">
        <v>21</v>
      </c>
      <c r="S26" s="41" t="s">
        <v>21</v>
      </c>
    </row>
    <row r="27" spans="1:19" x14ac:dyDescent="0.25">
      <c r="A27" s="15" t="s">
        <v>24</v>
      </c>
      <c r="B27" s="33">
        <v>3.5</v>
      </c>
      <c r="C27" s="33">
        <v>4.0999999999999996</v>
      </c>
      <c r="D27" s="33">
        <v>9.5</v>
      </c>
      <c r="E27" s="33">
        <v>6.2</v>
      </c>
      <c r="F27" s="33">
        <v>5</v>
      </c>
      <c r="G27" s="33">
        <v>5</v>
      </c>
      <c r="H27" s="33">
        <v>7.6</v>
      </c>
      <c r="I27" s="33">
        <v>9.5</v>
      </c>
      <c r="J27" s="33">
        <v>4.1399999999999997</v>
      </c>
      <c r="K27" s="33">
        <v>7.5</v>
      </c>
      <c r="L27" s="33">
        <v>6.2</v>
      </c>
      <c r="M27" s="33">
        <v>6.9</v>
      </c>
      <c r="N27" s="33">
        <v>4</v>
      </c>
      <c r="O27" s="33">
        <v>5.2</v>
      </c>
      <c r="P27" s="67">
        <v>3.8</v>
      </c>
      <c r="Q27" s="42">
        <v>3.9</v>
      </c>
      <c r="R27" s="41" t="s">
        <v>21</v>
      </c>
      <c r="S27" s="41" t="s">
        <v>21</v>
      </c>
    </row>
    <row r="28" spans="1:19" x14ac:dyDescent="0.25">
      <c r="A28" s="2" t="s">
        <v>25</v>
      </c>
      <c r="B28" s="26">
        <v>6.7000000000000004E-2</v>
      </c>
      <c r="C28" s="26">
        <v>7.2999999999999995E-2</v>
      </c>
      <c r="D28" s="26">
        <v>0.16800000000000001</v>
      </c>
      <c r="E28" s="26">
        <v>0.111</v>
      </c>
      <c r="F28" s="40">
        <v>9.0999999999999998E-2</v>
      </c>
      <c r="G28" s="40">
        <v>8.6999999999999994E-2</v>
      </c>
      <c r="H28" s="65">
        <v>0.126</v>
      </c>
      <c r="I28" s="40">
        <f t="shared" ref="I28" si="19">+I27/I26</f>
        <v>0.15151515151515152</v>
      </c>
      <c r="J28" s="40">
        <f>+J27/J26</f>
        <v>7.1626297577854672E-2</v>
      </c>
      <c r="K28" s="26">
        <f t="shared" ref="K28:L28" si="20">+K27/K26</f>
        <v>0.12077294685990338</v>
      </c>
      <c r="L28" s="26">
        <f t="shared" si="20"/>
        <v>0.11334552102376599</v>
      </c>
      <c r="M28" s="26">
        <v>0.13300000000000001</v>
      </c>
      <c r="N28" s="26">
        <f t="shared" ref="N28:O28" si="21">+N27/N26</f>
        <v>8.3857442348008376E-2</v>
      </c>
      <c r="O28" s="26">
        <f t="shared" si="21"/>
        <v>0.11529933481152993</v>
      </c>
      <c r="P28" s="40">
        <f t="shared" ref="P28:Q28" si="22">+P27/P26</f>
        <v>9.5477386934673364E-2</v>
      </c>
      <c r="Q28" s="40">
        <f t="shared" si="22"/>
        <v>0.10714285714285715</v>
      </c>
      <c r="R28" s="41" t="s">
        <v>21</v>
      </c>
      <c r="S28" s="41" t="s">
        <v>21</v>
      </c>
    </row>
    <row r="29" spans="1:19" x14ac:dyDescent="0.25">
      <c r="B29" s="26"/>
      <c r="C29" s="26"/>
      <c r="D29" s="26"/>
      <c r="E29" s="26"/>
      <c r="F29" s="81"/>
      <c r="G29" s="40"/>
      <c r="H29" s="40"/>
      <c r="I29" s="40"/>
      <c r="J29" s="40"/>
      <c r="K29" s="26"/>
      <c r="L29" s="26"/>
      <c r="M29" s="26"/>
      <c r="N29" s="26"/>
      <c r="S29" s="41"/>
    </row>
    <row r="30" spans="1:19" x14ac:dyDescent="0.25">
      <c r="A30" s="38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</row>
    <row r="31" spans="1:19" x14ac:dyDescent="0.25">
      <c r="A31" s="38"/>
    </row>
    <row r="32" spans="1:19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2:12" x14ac:dyDescent="0.25">
      <c r="L33" s="37"/>
    </row>
    <row r="34" spans="12:12" x14ac:dyDescent="0.25">
      <c r="L34" s="50"/>
    </row>
  </sheetData>
  <phoneticPr fontId="14" type="noConversion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2076-D5A5-403D-9670-43930ADF4A22}">
  <sheetPr>
    <pageSetUpPr fitToPage="1"/>
  </sheetPr>
  <dimension ref="A1:V22"/>
  <sheetViews>
    <sheetView workbookViewId="0">
      <selection activeCell="B14" sqref="B14"/>
    </sheetView>
  </sheetViews>
  <sheetFormatPr defaultRowHeight="15" x14ac:dyDescent="0.25"/>
  <cols>
    <col min="1" max="1" width="42.85546875" customWidth="1"/>
    <col min="2" max="19" width="10.5703125" bestFit="1" customWidth="1"/>
    <col min="20" max="20" width="14.42578125" bestFit="1" customWidth="1"/>
  </cols>
  <sheetData>
    <row r="1" spans="1:22" s="2" customFormat="1" ht="32.1" customHeight="1" x14ac:dyDescent="0.25">
      <c r="A1" s="5" t="s">
        <v>80</v>
      </c>
      <c r="Q1" s="10"/>
      <c r="R1" s="10"/>
      <c r="S1" s="10"/>
      <c r="T1" s="10"/>
      <c r="U1" s="3"/>
      <c r="V1" s="3"/>
    </row>
    <row r="3" spans="1:22" s="2" customFormat="1" ht="12.75" x14ac:dyDescent="0.2">
      <c r="A3" s="6"/>
      <c r="B3" s="68" t="s">
        <v>94</v>
      </c>
      <c r="C3" s="68" t="s">
        <v>2</v>
      </c>
      <c r="D3" s="68" t="s">
        <v>3</v>
      </c>
      <c r="E3" s="68" t="s">
        <v>4</v>
      </c>
      <c r="F3" s="68" t="s">
        <v>5</v>
      </c>
      <c r="G3" s="68" t="s">
        <v>6</v>
      </c>
      <c r="H3" s="68" t="s">
        <v>7</v>
      </c>
      <c r="I3" s="68" t="s">
        <v>8</v>
      </c>
      <c r="J3" s="68" t="s">
        <v>9</v>
      </c>
      <c r="K3" s="68" t="s">
        <v>10</v>
      </c>
      <c r="L3" s="68" t="s">
        <v>11</v>
      </c>
      <c r="M3" s="68" t="s">
        <v>12</v>
      </c>
      <c r="N3" s="68" t="s">
        <v>13</v>
      </c>
      <c r="O3" s="68" t="s">
        <v>14</v>
      </c>
      <c r="P3" s="68" t="s">
        <v>15</v>
      </c>
      <c r="Q3" s="68" t="s">
        <v>16</v>
      </c>
      <c r="R3" s="68" t="s">
        <v>17</v>
      </c>
      <c r="S3" s="11" t="s">
        <v>18</v>
      </c>
      <c r="T3" s="4"/>
      <c r="U3" s="4"/>
    </row>
    <row r="4" spans="1:22" s="2" customFormat="1" ht="12.75" x14ac:dyDescent="0.2">
      <c r="A4" s="1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1"/>
      <c r="T4" s="4"/>
      <c r="U4" s="4"/>
    </row>
    <row r="5" spans="1:22" s="2" customFormat="1" ht="12.75" x14ac:dyDescent="0.2">
      <c r="A5" s="6" t="s">
        <v>81</v>
      </c>
      <c r="B5" s="66">
        <v>1490.5</v>
      </c>
      <c r="C5" s="66">
        <v>1593.6</v>
      </c>
      <c r="D5" s="66">
        <v>1641.9</v>
      </c>
      <c r="E5" s="66">
        <v>1326.2</v>
      </c>
      <c r="F5" s="66">
        <v>1681.3</v>
      </c>
      <c r="G5" s="66">
        <v>1766.3</v>
      </c>
      <c r="H5" s="66">
        <v>1824</v>
      </c>
      <c r="I5" s="66">
        <v>1544.1</v>
      </c>
      <c r="J5" s="66">
        <v>1758.8</v>
      </c>
      <c r="K5" s="66">
        <v>1970.5</v>
      </c>
      <c r="L5" s="66">
        <v>1972.9</v>
      </c>
      <c r="M5" s="66">
        <v>1520.9</v>
      </c>
      <c r="N5" s="66">
        <f>+PL!N5</f>
        <v>1644.7</v>
      </c>
      <c r="O5" s="66">
        <f>+PL!O5</f>
        <v>1695.3</v>
      </c>
      <c r="P5" s="66">
        <f>+PL!P5</f>
        <v>1575.9</v>
      </c>
      <c r="Q5" s="66">
        <f>+PL!Q5</f>
        <v>1190.9000000000001</v>
      </c>
      <c r="R5" s="66">
        <f>+PL!R5</f>
        <v>1033.7</v>
      </c>
      <c r="S5" s="25">
        <f>+PL!S5</f>
        <v>1011.4</v>
      </c>
      <c r="T5" s="4"/>
      <c r="U5" s="4"/>
    </row>
    <row r="6" spans="1:22" x14ac:dyDescent="0.25">
      <c r="A6" s="6" t="s">
        <v>82</v>
      </c>
      <c r="B6" s="66">
        <v>54</v>
      </c>
      <c r="C6" s="66">
        <v>104.5</v>
      </c>
      <c r="D6" s="66">
        <v>106.6</v>
      </c>
      <c r="E6" s="66">
        <v>57.9</v>
      </c>
      <c r="F6" s="66">
        <v>94.2</v>
      </c>
      <c r="G6" s="66">
        <v>136.30000000000001</v>
      </c>
      <c r="H6" s="66">
        <v>147.69999999999999</v>
      </c>
      <c r="I6" s="66">
        <v>74.900000000000006</v>
      </c>
      <c r="J6" s="66">
        <v>76.8</v>
      </c>
      <c r="K6" s="66">
        <v>198.1</v>
      </c>
      <c r="L6" s="66">
        <v>179.3</v>
      </c>
      <c r="M6" s="66">
        <v>94.5</v>
      </c>
      <c r="N6" s="66">
        <v>140.5</v>
      </c>
      <c r="O6" s="66">
        <v>194.19999999999976</v>
      </c>
      <c r="P6" s="66">
        <v>181.10000000000014</v>
      </c>
      <c r="Q6" s="66">
        <v>105.4</v>
      </c>
      <c r="R6" s="66">
        <v>98.30000000000004</v>
      </c>
      <c r="S6" s="25">
        <v>103.29999999999998</v>
      </c>
      <c r="T6" s="4"/>
    </row>
    <row r="7" spans="1:22" x14ac:dyDescent="0.25">
      <c r="A7" s="6" t="s">
        <v>83</v>
      </c>
      <c r="B7" s="65">
        <v>3.5999999999999997E-2</v>
      </c>
      <c r="C7" s="65">
        <v>6.6000000000000003E-2</v>
      </c>
      <c r="D7" s="65">
        <v>6.5000000000000002E-2</v>
      </c>
      <c r="E7" s="65">
        <v>4.3999999999999997E-2</v>
      </c>
      <c r="F7" s="65">
        <v>5.6000000000000001E-2</v>
      </c>
      <c r="G7" s="65">
        <v>7.6999999999999999E-2</v>
      </c>
      <c r="H7" s="65">
        <v>8.1000000000000003E-2</v>
      </c>
      <c r="I7" s="65">
        <v>4.9000000000000002E-2</v>
      </c>
      <c r="J7" s="65">
        <v>4.3999999999999997E-2</v>
      </c>
      <c r="K7" s="65">
        <v>0.10100000000000001</v>
      </c>
      <c r="L7" s="65">
        <v>9.0999999999999998E-2</v>
      </c>
      <c r="M7" s="65">
        <v>6.2E-2</v>
      </c>
      <c r="N7" s="65">
        <f>+N6/N5</f>
        <v>8.5425913540463305E-2</v>
      </c>
      <c r="O7" s="65">
        <v>0.1145519966967497</v>
      </c>
      <c r="P7" s="65">
        <v>0.11491845929310243</v>
      </c>
      <c r="Q7" s="65">
        <v>8.8420522294063386E-2</v>
      </c>
      <c r="R7" s="65">
        <v>9.509528876850154E-2</v>
      </c>
      <c r="S7" s="40">
        <v>0.10213565354953529</v>
      </c>
    </row>
    <row r="8" spans="1:22" x14ac:dyDescent="0.25">
      <c r="A8" s="6" t="s">
        <v>84</v>
      </c>
      <c r="B8" s="66">
        <v>51.2</v>
      </c>
      <c r="C8" s="66">
        <v>104.5</v>
      </c>
      <c r="D8" s="66">
        <v>106.6</v>
      </c>
      <c r="E8" s="66">
        <v>57.9</v>
      </c>
      <c r="F8" s="66">
        <v>65.900000000000006</v>
      </c>
      <c r="G8" s="66">
        <v>136.30000000000001</v>
      </c>
      <c r="H8" s="66">
        <v>147.69999999999999</v>
      </c>
      <c r="I8" s="66">
        <v>74.8</v>
      </c>
      <c r="J8" s="66">
        <v>76.599999999999994</v>
      </c>
      <c r="K8" s="66">
        <v>197.2</v>
      </c>
      <c r="L8" s="66">
        <v>178</v>
      </c>
      <c r="M8" s="66">
        <v>90</v>
      </c>
      <c r="N8" s="66">
        <f>+PL!N9</f>
        <v>136.40000000000015</v>
      </c>
      <c r="O8" s="66">
        <f>+PL!O9</f>
        <v>192.09999999999985</v>
      </c>
      <c r="P8" s="66">
        <f>+PL!P9</f>
        <v>168.20000000000005</v>
      </c>
      <c r="Q8" s="66">
        <f>+PL!Q9</f>
        <v>94.500000000000142</v>
      </c>
      <c r="R8" s="66">
        <f>+PL!R9</f>
        <v>72.599999999999994</v>
      </c>
      <c r="S8" s="25">
        <f>+PL!S9</f>
        <v>103.29999999999998</v>
      </c>
    </row>
    <row r="9" spans="1:22" x14ac:dyDescent="0.25">
      <c r="A9" s="6" t="s">
        <v>85</v>
      </c>
      <c r="B9" s="65">
        <v>3.4000000000000002E-2</v>
      </c>
      <c r="C9" s="65">
        <v>6.6000000000000003E-2</v>
      </c>
      <c r="D9" s="65">
        <v>6.5000000000000002E-2</v>
      </c>
      <c r="E9" s="65">
        <v>4.3999999999999997E-2</v>
      </c>
      <c r="F9" s="65">
        <v>3.9E-2</v>
      </c>
      <c r="G9" s="65">
        <v>7.6999999999999999E-2</v>
      </c>
      <c r="H9" s="65">
        <v>8.1000000000000003E-2</v>
      </c>
      <c r="I9" s="65">
        <v>4.8000000000000001E-2</v>
      </c>
      <c r="J9" s="65">
        <v>4.3999999999999997E-2</v>
      </c>
      <c r="K9" s="65">
        <v>0.1</v>
      </c>
      <c r="L9" s="65">
        <v>0.09</v>
      </c>
      <c r="M9" s="65">
        <v>5.8999999999999997E-2</v>
      </c>
      <c r="N9" s="65">
        <f>+PL!N10</f>
        <v>8.2933057700492585E-2</v>
      </c>
      <c r="O9" s="65">
        <f>+PL!O10</f>
        <v>0.11331327788591981</v>
      </c>
      <c r="P9" s="65">
        <f>+PL!P10</f>
        <v>0.10673266070182121</v>
      </c>
      <c r="Q9" s="65">
        <f>+PL!Q10</f>
        <v>7.9351750776723601E-2</v>
      </c>
      <c r="R9" s="65">
        <f>+PL!R10</f>
        <v>7.0233143078262547E-2</v>
      </c>
      <c r="S9" s="40">
        <f>+PL!S10</f>
        <v>0.10213565354953529</v>
      </c>
    </row>
    <row r="10" spans="1:22" x14ac:dyDescent="0.25">
      <c r="A10" s="6" t="s">
        <v>86</v>
      </c>
      <c r="B10" s="66">
        <v>11.1</v>
      </c>
      <c r="C10" s="66">
        <v>64</v>
      </c>
      <c r="D10" s="66">
        <v>64.8</v>
      </c>
      <c r="E10" s="66">
        <v>16.3</v>
      </c>
      <c r="F10" s="66">
        <v>24</v>
      </c>
      <c r="G10" s="66">
        <v>94.8</v>
      </c>
      <c r="H10" s="66">
        <v>105.9</v>
      </c>
      <c r="I10" s="66">
        <v>15.9</v>
      </c>
      <c r="J10" s="66">
        <v>33.5</v>
      </c>
      <c r="K10" s="66">
        <v>154.5</v>
      </c>
      <c r="L10" s="66">
        <v>131.6</v>
      </c>
      <c r="M10" s="66">
        <v>50.1</v>
      </c>
      <c r="N10" s="66">
        <f>+PL!N16</f>
        <v>104.60000000000015</v>
      </c>
      <c r="O10" s="66">
        <f>+PL!O16</f>
        <v>160.89999999999986</v>
      </c>
      <c r="P10" s="66">
        <f>+PL!P16</f>
        <v>132.30000000000004</v>
      </c>
      <c r="Q10" s="66">
        <f>+PL!Q16</f>
        <v>69.400000000000148</v>
      </c>
      <c r="R10" s="66">
        <f>+PL!R16</f>
        <v>65.5</v>
      </c>
      <c r="S10" s="25">
        <f>+PL!S16</f>
        <v>96.199999999999989</v>
      </c>
    </row>
    <row r="11" spans="1:22" x14ac:dyDescent="0.25">
      <c r="A11" s="6" t="s">
        <v>87</v>
      </c>
      <c r="B11" s="70">
        <v>0.02</v>
      </c>
      <c r="C11" s="70">
        <v>1.4</v>
      </c>
      <c r="D11" s="70">
        <v>1.43</v>
      </c>
      <c r="E11" s="70">
        <v>0.12</v>
      </c>
      <c r="F11" s="70">
        <v>0.11</v>
      </c>
      <c r="G11" s="70">
        <v>2.23</v>
      </c>
      <c r="H11" s="70">
        <v>3.32</v>
      </c>
      <c r="I11" s="70">
        <v>1.08</v>
      </c>
      <c r="J11" s="70">
        <v>0.71</v>
      </c>
      <c r="K11" s="70">
        <v>3.64</v>
      </c>
      <c r="L11" s="70">
        <v>4.3099999999999996</v>
      </c>
      <c r="M11" s="70">
        <v>0.69</v>
      </c>
      <c r="N11" s="70">
        <v>4.71</v>
      </c>
      <c r="O11" s="70">
        <v>4.34</v>
      </c>
      <c r="P11" s="70">
        <v>4.67</v>
      </c>
      <c r="Q11" s="70">
        <v>1.93</v>
      </c>
      <c r="R11" s="70">
        <v>2.0299999999999998</v>
      </c>
      <c r="S11" s="63">
        <v>3.49</v>
      </c>
    </row>
    <row r="12" spans="1:22" x14ac:dyDescent="0.25">
      <c r="A12" s="6" t="s">
        <v>88</v>
      </c>
      <c r="B12" s="66">
        <v>44.6</v>
      </c>
      <c r="C12" s="66">
        <v>36.1</v>
      </c>
      <c r="D12" s="66">
        <v>257.39999999999998</v>
      </c>
      <c r="E12" s="66">
        <v>170.7</v>
      </c>
      <c r="F12" s="66">
        <v>96.4</v>
      </c>
      <c r="G12" s="66">
        <v>101.6</v>
      </c>
      <c r="H12" s="66">
        <v>271.3</v>
      </c>
      <c r="I12" s="66">
        <v>-99.9</v>
      </c>
      <c r="J12" s="66">
        <v>121.9</v>
      </c>
      <c r="K12" s="66">
        <v>106.5</v>
      </c>
      <c r="L12" s="66">
        <v>319.39999999999998</v>
      </c>
      <c r="M12" s="66">
        <v>20</v>
      </c>
      <c r="N12" s="66">
        <f>+CFA!N7</f>
        <v>130.69999999999999</v>
      </c>
      <c r="O12" s="66">
        <f>+CFA!O7</f>
        <v>5.2000000000000028</v>
      </c>
      <c r="P12" s="66">
        <f>+CFA!P7</f>
        <v>267.3</v>
      </c>
      <c r="Q12" s="66">
        <f>+CFA!Q7</f>
        <v>66.5</v>
      </c>
      <c r="R12" s="66">
        <f>+CFA!R7</f>
        <v>74.5</v>
      </c>
      <c r="S12" s="25">
        <f>+CFA!S7</f>
        <v>54.5</v>
      </c>
    </row>
    <row r="13" spans="1:22" x14ac:dyDescent="0.25">
      <c r="A13" s="2" t="s">
        <v>89</v>
      </c>
      <c r="B13" s="71">
        <v>3546</v>
      </c>
      <c r="C13" s="71">
        <v>3575</v>
      </c>
      <c r="D13" s="71">
        <v>3658</v>
      </c>
      <c r="E13" s="71">
        <v>3689</v>
      </c>
      <c r="F13" s="71">
        <v>3812</v>
      </c>
      <c r="G13" s="71">
        <v>3935</v>
      </c>
      <c r="H13" s="71">
        <v>4053.8</v>
      </c>
      <c r="I13" s="71">
        <v>4084.7</v>
      </c>
      <c r="J13" s="71">
        <v>4144.3</v>
      </c>
      <c r="K13" s="71">
        <v>4181.8999999999996</v>
      </c>
      <c r="L13" s="71">
        <v>4179.3</v>
      </c>
      <c r="M13" s="71">
        <v>3926.1</v>
      </c>
      <c r="N13" s="71">
        <v>3679.2</v>
      </c>
      <c r="O13" s="71">
        <v>3645.2</v>
      </c>
      <c r="P13" s="71">
        <v>3625.7</v>
      </c>
      <c r="Q13" s="71">
        <v>3541.3</v>
      </c>
      <c r="R13" s="71">
        <v>2415.8000000000002</v>
      </c>
      <c r="S13" s="24">
        <v>2419.3000000000002</v>
      </c>
    </row>
    <row r="14" spans="1:22" x14ac:dyDescent="0.25">
      <c r="A14" s="2" t="s">
        <v>90</v>
      </c>
      <c r="B14" s="71">
        <v>461</v>
      </c>
      <c r="C14" s="71">
        <v>485</v>
      </c>
      <c r="D14" s="71">
        <v>481</v>
      </c>
      <c r="E14" s="71">
        <v>513</v>
      </c>
      <c r="F14" s="71">
        <v>469</v>
      </c>
      <c r="G14" s="71">
        <v>486</v>
      </c>
      <c r="H14" s="71">
        <v>487</v>
      </c>
      <c r="I14" s="71">
        <v>505</v>
      </c>
      <c r="J14" s="71">
        <v>458</v>
      </c>
      <c r="K14" s="71">
        <v>499</v>
      </c>
      <c r="L14" s="71"/>
      <c r="M14" s="71"/>
      <c r="N14" s="71"/>
      <c r="O14" s="71"/>
      <c r="P14" s="71"/>
      <c r="Q14" s="71"/>
      <c r="R14" s="71"/>
      <c r="S14" s="24"/>
    </row>
    <row r="15" spans="1:22" x14ac:dyDescent="0.25"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</row>
    <row r="16" spans="1:22" x14ac:dyDescent="0.25">
      <c r="B16" s="69">
        <v>45838</v>
      </c>
      <c r="C16" s="69">
        <v>45747</v>
      </c>
      <c r="D16" s="69">
        <v>45657</v>
      </c>
      <c r="E16" s="69">
        <v>45565</v>
      </c>
      <c r="F16" s="69">
        <v>45473</v>
      </c>
      <c r="G16" s="69">
        <v>45382</v>
      </c>
      <c r="H16" s="69">
        <v>45291</v>
      </c>
      <c r="I16" s="69">
        <v>45199</v>
      </c>
      <c r="J16" s="69">
        <v>45107</v>
      </c>
      <c r="K16" s="69">
        <v>45016</v>
      </c>
      <c r="L16" s="69">
        <v>44926</v>
      </c>
      <c r="M16" s="69">
        <v>44834</v>
      </c>
      <c r="N16" s="69">
        <v>44742</v>
      </c>
      <c r="O16" s="69">
        <v>44651</v>
      </c>
      <c r="P16" s="69">
        <v>44561</v>
      </c>
      <c r="Q16" s="69">
        <v>44469</v>
      </c>
      <c r="R16" s="69">
        <v>44377</v>
      </c>
      <c r="S16" s="64">
        <v>44286</v>
      </c>
    </row>
    <row r="17" spans="1:19" ht="11.1" customHeight="1" x14ac:dyDescent="0.25"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4"/>
    </row>
    <row r="18" spans="1:19" x14ac:dyDescent="0.25">
      <c r="A18" t="s">
        <v>91</v>
      </c>
      <c r="B18" s="65">
        <v>0.61899999999999999</v>
      </c>
      <c r="C18" s="65">
        <v>0.60799999999999998</v>
      </c>
      <c r="D18" s="65">
        <v>0.60799999999999998</v>
      </c>
      <c r="E18" s="65">
        <v>0.59399999999999997</v>
      </c>
      <c r="F18" s="65">
        <v>0.58399999999999996</v>
      </c>
      <c r="G18" s="65">
        <v>0.59599999999999997</v>
      </c>
      <c r="H18" s="65">
        <v>0.59299999999999997</v>
      </c>
      <c r="I18" s="65">
        <v>0.57499999999999996</v>
      </c>
      <c r="J18" s="65">
        <v>0.57299999999999995</v>
      </c>
      <c r="K18" s="65">
        <v>0.56799999999999995</v>
      </c>
      <c r="L18" s="65">
        <v>0.55300000000000005</v>
      </c>
      <c r="M18" s="65">
        <v>0.57299999999999995</v>
      </c>
      <c r="N18" s="65">
        <v>0.59599999999999997</v>
      </c>
      <c r="O18" s="65">
        <v>0.623</v>
      </c>
      <c r="P18" s="65">
        <v>0.61399999999999999</v>
      </c>
      <c r="Q18" s="65">
        <v>0.61499999999999999</v>
      </c>
      <c r="R18" s="65">
        <v>0.57499999999999996</v>
      </c>
      <c r="S18" s="40">
        <v>0.53300000000000003</v>
      </c>
    </row>
    <row r="19" spans="1:19" x14ac:dyDescent="0.25">
      <c r="A19" t="s">
        <v>92</v>
      </c>
      <c r="B19" s="71">
        <v>3732</v>
      </c>
      <c r="C19" s="71">
        <v>3772</v>
      </c>
      <c r="D19" s="71">
        <v>3860</v>
      </c>
      <c r="E19" s="71">
        <v>3941</v>
      </c>
      <c r="F19" s="71">
        <v>3997</v>
      </c>
      <c r="G19" s="71">
        <v>4109</v>
      </c>
      <c r="H19" s="71">
        <v>4265</v>
      </c>
      <c r="I19" s="71">
        <v>4383</v>
      </c>
      <c r="J19" s="71">
        <v>4347</v>
      </c>
      <c r="K19" s="71">
        <v>4377</v>
      </c>
      <c r="L19" s="71">
        <v>4410</v>
      </c>
      <c r="M19" s="71">
        <v>4315</v>
      </c>
      <c r="N19" s="71">
        <v>3933</v>
      </c>
      <c r="O19" s="71">
        <v>3871</v>
      </c>
      <c r="P19" s="71">
        <v>3849</v>
      </c>
      <c r="Q19" s="71">
        <v>3857</v>
      </c>
      <c r="R19" s="71">
        <v>2549</v>
      </c>
      <c r="S19" s="24">
        <v>2534</v>
      </c>
    </row>
    <row r="20" spans="1:19" x14ac:dyDescent="0.25">
      <c r="A20" t="s">
        <v>93</v>
      </c>
      <c r="B20" s="42">
        <v>0.2</v>
      </c>
      <c r="C20" s="42">
        <v>0.2</v>
      </c>
      <c r="D20" s="42">
        <v>0.2</v>
      </c>
      <c r="E20" s="42">
        <v>0.2</v>
      </c>
      <c r="F20" s="42">
        <v>0.2</v>
      </c>
      <c r="G20" s="42">
        <v>0.2</v>
      </c>
      <c r="H20" s="42">
        <v>0.2</v>
      </c>
      <c r="I20" s="42">
        <v>0.3</v>
      </c>
      <c r="J20" s="42">
        <v>0.2</v>
      </c>
      <c r="K20" s="42">
        <v>0.2</v>
      </c>
      <c r="L20" s="42">
        <v>0.3</v>
      </c>
      <c r="M20" s="42">
        <v>0.2</v>
      </c>
      <c r="N20" s="42">
        <v>0.1</v>
      </c>
      <c r="O20" s="67">
        <v>0</v>
      </c>
      <c r="P20" s="66">
        <v>0</v>
      </c>
      <c r="Q20" s="42"/>
      <c r="R20" s="42"/>
      <c r="S20" s="2"/>
    </row>
    <row r="21" spans="1:19" x14ac:dyDescent="0.25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</row>
    <row r="22" spans="1:19" x14ac:dyDescent="0.25">
      <c r="A22" s="46"/>
    </row>
  </sheetData>
  <pageMargins left="0.7" right="0.7" top="0.75" bottom="0.75" header="0.3" footer="0.3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5019fd-7878-47bf-bf50-76ec7482ff13" xsi:nil="true"/>
    <lcf76f155ced4ddcb4097134ff3c332f xmlns="83901aa3-25bc-4ba5-a8e3-7baa2ef22ab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28472B0D59BD41A6683C71B4DFD5F6" ma:contentTypeVersion="18" ma:contentTypeDescription="Create a new document." ma:contentTypeScope="" ma:versionID="f348fb839b35275064c03ad0f5f4e023">
  <xsd:schema xmlns:xsd="http://www.w3.org/2001/XMLSchema" xmlns:xs="http://www.w3.org/2001/XMLSchema" xmlns:p="http://schemas.microsoft.com/office/2006/metadata/properties" xmlns:ns2="3f5019fd-7878-47bf-bf50-76ec7482ff13" xmlns:ns3="83901aa3-25bc-4ba5-a8e3-7baa2ef22ab4" targetNamespace="http://schemas.microsoft.com/office/2006/metadata/properties" ma:root="true" ma:fieldsID="a60e81fca93404a33aec64b7794eacb2" ns2:_="" ns3:_="">
    <xsd:import namespace="3f5019fd-7878-47bf-bf50-76ec7482ff13"/>
    <xsd:import namespace="83901aa3-25bc-4ba5-a8e3-7baa2ef22a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019fd-7878-47bf-bf50-76ec7482ff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97dbc6-6b8e-48f7-9015-0e628346d375}" ma:internalName="TaxCatchAll" ma:showField="CatchAllData" ma:web="3f5019fd-7878-47bf-bf50-76ec7482ff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01aa3-25bc-4ba5-a8e3-7baa2ef22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280c393-8b35-4ae0-81a2-c1300d6331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54D98F-4C27-49D4-8929-2BA94F5E4459}">
  <ds:schemaRefs>
    <ds:schemaRef ds:uri="http://schemas.microsoft.com/office/2006/metadata/properties"/>
    <ds:schemaRef ds:uri="http://schemas.microsoft.com/office/infopath/2007/PartnerControls"/>
    <ds:schemaRef ds:uri="3f5019fd-7878-47bf-bf50-76ec7482ff13"/>
    <ds:schemaRef ds:uri="83901aa3-25bc-4ba5-a8e3-7baa2ef22ab4"/>
  </ds:schemaRefs>
</ds:datastoreItem>
</file>

<file path=customXml/itemProps2.xml><?xml version="1.0" encoding="utf-8"?>
<ds:datastoreItem xmlns:ds="http://schemas.openxmlformats.org/officeDocument/2006/customXml" ds:itemID="{5920BAF2-DAAA-47AA-B60A-E67054AEFA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1EB8B6-9684-4AEC-8A4C-BC4DD1D5A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5019fd-7878-47bf-bf50-76ec7482ff13"/>
    <ds:schemaRef ds:uri="83901aa3-25bc-4ba5-a8e3-7baa2ef22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PL</vt:lpstr>
      <vt:lpstr>BS</vt:lpstr>
      <vt:lpstr>CFA</vt:lpstr>
      <vt:lpstr>Business area</vt:lpstr>
      <vt:lpstr>Country</vt:lpstr>
      <vt:lpstr>Key figures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Christina Jansson</dc:creator>
  <cp:keywords/>
  <dc:description/>
  <cp:lastModifiedBy>Christina Jansson</cp:lastModifiedBy>
  <cp:revision/>
  <dcterms:created xsi:type="dcterms:W3CDTF">2023-04-03T08:05:58Z</dcterms:created>
  <dcterms:modified xsi:type="dcterms:W3CDTF">2025-07-17T15:08:21Z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0x0101005428472B0D59BD41A6683C71B4DFD5F6</vt:lpwstr>
  </property>
  <property fmtid="{D5CDD505-2E9C-101B-9397-08002B2CF9AE}" pid="4" name="MSIP_Label_50821336-263d-4940-a74c-ab7373b99eed_Enabled">
    <vt:lpwstr>true</vt:lpwstr>
  </property>
  <property fmtid="{D5CDD505-2E9C-101B-9397-08002B2CF9AE}" pid="5" name="MSIP_Label_50821336-263d-4940-a74c-ab7373b99eed_SetDate">
    <vt:lpwstr>2024-04-07T18:48:12Z</vt:lpwstr>
  </property>
  <property fmtid="{D5CDD505-2E9C-101B-9397-08002B2CF9AE}" pid="6" name="MSIP_Label_50821336-263d-4940-a74c-ab7373b99eed_Method">
    <vt:lpwstr>Standard</vt:lpwstr>
  </property>
  <property fmtid="{D5CDD505-2E9C-101B-9397-08002B2CF9AE}" pid="7" name="MSIP_Label_50821336-263d-4940-a74c-ab7373b99eed_Name">
    <vt:lpwstr>Internal</vt:lpwstr>
  </property>
  <property fmtid="{D5CDD505-2E9C-101B-9397-08002B2CF9AE}" pid="8" name="MSIP_Label_50821336-263d-4940-a74c-ab7373b99eed_SiteId">
    <vt:lpwstr>6735929c-9dbf-473b-9fc6-5fbdcd2c9fc4</vt:lpwstr>
  </property>
  <property fmtid="{D5CDD505-2E9C-101B-9397-08002B2CF9AE}" pid="9" name="MSIP_Label_50821336-263d-4940-a74c-ab7373b99eed_ActionId">
    <vt:lpwstr>4e0471bf-1e3d-45cc-9291-ab76d8fa99e2</vt:lpwstr>
  </property>
  <property fmtid="{D5CDD505-2E9C-101B-9397-08002B2CF9AE}" pid="10" name="MSIP_Label_50821336-263d-4940-a74c-ab7373b99eed_ContentBits">
    <vt:lpwstr>0</vt:lpwstr>
  </property>
</Properties>
</file>